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4558\OneDrive - IDEC CORPORATION\1_Degital Marketing\Promotions\Push-in\NewLP\Simulation tool\"/>
    </mc:Choice>
  </mc:AlternateContent>
  <xr:revisionPtr revIDLastSave="0" documentId="8_{3E38B60B-C9B5-4683-B441-1AAA2B0BCA06}" xr6:coauthVersionLast="47" xr6:coauthVersionMax="47" xr10:uidLastSave="{00000000-0000-0000-0000-000000000000}"/>
  <workbookProtection workbookAlgorithmName="SHA-512" workbookHashValue="AHU3gX+bPj5F/K9ElppPpsxP/wydGpNsxLjrNGuqpvf7rJ3fXFxeW5of5WjsNzGDbRO5HDdJ7khm0wOpUSstWg==" workbookSaltValue="pxG7XpQU89go2EtNq2ZG8w==" workbookSpinCount="100000" lockStructure="1"/>
  <bookViews>
    <workbookView minimized="1" xWindow="0" yWindow="0" windowWidth="20490" windowHeight="7530" xr2:uid="{00000000-000D-0000-FFFF-FFFF00000000}"/>
  </bookViews>
  <sheets>
    <sheet name="使用方法" sheetId="17" r:id="rId1"/>
    <sheet name="リレー+端子台+SW (記入シート)" sheetId="12" r:id="rId2"/>
    <sheet name="工数シミュレーション結果" sheetId="16" r:id="rId3"/>
  </sheets>
  <definedNames>
    <definedName name="_xlnm.Print_Area" localSheetId="2">工数シミュレーション結果!$B$2:$AT$63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6" l="1"/>
  <c r="T54" i="16" l="1"/>
  <c r="C104" i="12" l="1"/>
  <c r="E27" i="16" s="1"/>
  <c r="C103" i="12"/>
  <c r="C105" i="12" l="1"/>
  <c r="E26" i="16"/>
  <c r="F8" i="12" l="1"/>
  <c r="H8" i="12"/>
  <c r="G8" i="12"/>
  <c r="Z17" i="16" s="1"/>
  <c r="T17" i="16" l="1"/>
  <c r="C126" i="12"/>
  <c r="C25" i="12"/>
  <c r="C24" i="12"/>
  <c r="C23" i="12"/>
  <c r="AP53" i="16" l="1"/>
  <c r="AP54" i="16"/>
  <c r="AP55" i="16"/>
  <c r="AP56" i="16"/>
  <c r="AP52" i="16"/>
  <c r="AI56" i="16" l="1"/>
  <c r="C73" i="12"/>
  <c r="C51" i="12"/>
  <c r="C116" i="12" s="1"/>
  <c r="AI29" i="16" s="1"/>
  <c r="C52" i="12"/>
  <c r="C117" i="12" s="1"/>
  <c r="AI30" i="16" s="1"/>
  <c r="C50" i="12"/>
  <c r="C115" i="12" s="1"/>
  <c r="AI28" i="16" s="1"/>
  <c r="AI55" i="16" l="1"/>
  <c r="AI18" i="16"/>
  <c r="G71" i="12" l="1"/>
  <c r="G72" i="12"/>
  <c r="C60" i="12"/>
  <c r="G52" i="12"/>
  <c r="G51" i="12"/>
  <c r="C39" i="12"/>
  <c r="G32" i="12"/>
  <c r="F69" i="12"/>
  <c r="F70" i="12"/>
  <c r="F71" i="12"/>
  <c r="F72" i="12"/>
  <c r="F68" i="12"/>
  <c r="F49" i="12"/>
  <c r="F50" i="12"/>
  <c r="F51" i="12"/>
  <c r="F52" i="12"/>
  <c r="F48" i="12"/>
  <c r="F32" i="12"/>
  <c r="F30" i="12"/>
  <c r="F31" i="12"/>
  <c r="F33" i="12"/>
  <c r="F29" i="12"/>
  <c r="G116" i="12" l="1"/>
  <c r="AP29" i="16" s="1"/>
  <c r="AP18" i="16"/>
  <c r="K60" i="16"/>
  <c r="K53" i="16"/>
  <c r="K52" i="16"/>
  <c r="AI54" i="16"/>
  <c r="E53" i="16"/>
  <c r="AI53" i="16"/>
  <c r="T53" i="16"/>
  <c r="E52" i="16"/>
  <c r="AI52" i="16"/>
  <c r="T52" i="16"/>
  <c r="AI19" i="16"/>
  <c r="AI17" i="16"/>
  <c r="E16" i="16"/>
  <c r="AI16" i="16"/>
  <c r="T16" i="16"/>
  <c r="AI15" i="16"/>
  <c r="T15" i="16"/>
  <c r="AO4" i="16"/>
  <c r="G70" i="12" l="1"/>
  <c r="G69" i="12"/>
  <c r="G68" i="12"/>
  <c r="G64" i="12"/>
  <c r="G59" i="12"/>
  <c r="G58" i="12"/>
  <c r="C84" i="12" l="1"/>
  <c r="C130" i="12"/>
  <c r="C86" i="12"/>
  <c r="C132" i="12"/>
  <c r="G50" i="12" l="1"/>
  <c r="C49" i="12"/>
  <c r="C48" i="12"/>
  <c r="C113" i="12" s="1"/>
  <c r="AI26" i="16" l="1"/>
  <c r="G49" i="12"/>
  <c r="C114" i="12"/>
  <c r="AI27" i="16" s="1"/>
  <c r="G48" i="12"/>
  <c r="C53" i="12"/>
  <c r="C80" i="12" s="1"/>
  <c r="G37" i="12"/>
  <c r="G33" i="12"/>
  <c r="G117" i="12" s="1"/>
  <c r="AP30" i="16" s="1"/>
  <c r="G31" i="12"/>
  <c r="G115" i="12" s="1"/>
  <c r="AP28" i="16" s="1"/>
  <c r="G30" i="12"/>
  <c r="G29" i="12"/>
  <c r="C44" i="12"/>
  <c r="G43" i="12" s="1"/>
  <c r="C43" i="12"/>
  <c r="C78" i="12"/>
  <c r="G38" i="12"/>
  <c r="G20" i="12"/>
  <c r="G19" i="12"/>
  <c r="G14" i="12"/>
  <c r="G13" i="12"/>
  <c r="G114" i="12" l="1"/>
  <c r="AP27" i="16" s="1"/>
  <c r="C45" i="12"/>
  <c r="C109" i="12"/>
  <c r="T27" i="16" s="1"/>
  <c r="C108" i="12"/>
  <c r="G113" i="12"/>
  <c r="K44" i="12"/>
  <c r="G60" i="12"/>
  <c r="G103" i="12"/>
  <c r="G73" i="12"/>
  <c r="G86" i="12" s="1"/>
  <c r="N86" i="12" s="1"/>
  <c r="G104" i="12"/>
  <c r="K27" i="16" s="1"/>
  <c r="C118" i="12"/>
  <c r="G53" i="12"/>
  <c r="G39" i="12"/>
  <c r="G78" i="12" s="1"/>
  <c r="N78" i="12" s="1"/>
  <c r="Z52" i="16"/>
  <c r="G24" i="12"/>
  <c r="G109" i="12" s="1"/>
  <c r="Z27" i="16" s="1"/>
  <c r="Z53" i="16"/>
  <c r="AP15" i="16"/>
  <c r="T18" i="16"/>
  <c r="AP17" i="16"/>
  <c r="K15" i="16"/>
  <c r="AP19" i="16"/>
  <c r="K16" i="16"/>
  <c r="AP16" i="16"/>
  <c r="Z15" i="16"/>
  <c r="Z16" i="16"/>
  <c r="G23" i="12"/>
  <c r="G108" i="12" s="1"/>
  <c r="C65" i="12"/>
  <c r="C131" i="12" s="1"/>
  <c r="C133" i="12" s="1"/>
  <c r="K43" i="12"/>
  <c r="Z26" i="16" l="1"/>
  <c r="G110" i="12"/>
  <c r="G45" i="12"/>
  <c r="G118" i="12"/>
  <c r="AP26" i="16"/>
  <c r="T26" i="16"/>
  <c r="C110" i="12"/>
  <c r="G105" i="12"/>
  <c r="K26" i="16"/>
  <c r="G65" i="12"/>
  <c r="G85" i="12" s="1"/>
  <c r="C134" i="12"/>
  <c r="C135" i="12"/>
  <c r="AI60" i="16" s="1"/>
  <c r="C79" i="12"/>
  <c r="G80" i="12"/>
  <c r="N80" i="12" s="1"/>
  <c r="C85" i="12"/>
  <c r="G84" i="12"/>
  <c r="G87" i="12" l="1"/>
  <c r="D151" i="12" s="1"/>
  <c r="N84" i="12"/>
  <c r="G79" i="12"/>
  <c r="G81" i="12" s="1"/>
  <c r="C81" i="12"/>
  <c r="N85" i="12"/>
  <c r="C87" i="12"/>
  <c r="G92" i="12"/>
  <c r="N79" i="12" l="1"/>
  <c r="T39" i="16"/>
  <c r="C90" i="12"/>
  <c r="C150" i="12"/>
  <c r="N81" i="12"/>
  <c r="D150" i="12"/>
  <c r="D152" i="12" s="1"/>
  <c r="G90" i="12"/>
  <c r="N87" i="12"/>
  <c r="C151" i="12"/>
  <c r="F151" i="12" l="1"/>
  <c r="G151" i="12"/>
  <c r="G150" i="12"/>
  <c r="F150" i="12"/>
  <c r="C152" i="12"/>
  <c r="N90" i="12"/>
  <c r="AF39" i="16" l="1"/>
  <c r="AF34" i="16"/>
  <c r="G152" i="12"/>
  <c r="F152" i="12"/>
</calcChain>
</file>

<file path=xl/sharedStrings.xml><?xml version="1.0" encoding="utf-8"?>
<sst xmlns="http://schemas.openxmlformats.org/spreadsheetml/2006/main" count="601" uniqueCount="131">
  <si>
    <t>Push-in導入シミュレーションツール使用方法</t>
    <rPh sb="7" eb="9">
      <t>ドウニュウ</t>
    </rPh>
    <rPh sb="20" eb="24">
      <t>シヨウホウホウ</t>
    </rPh>
    <phoneticPr fontId="1"/>
  </si>
  <si>
    <r>
      <t>①「リレー＋端子台＋SW（記入シート）」の</t>
    </r>
    <r>
      <rPr>
        <b/>
        <u/>
        <sz val="11"/>
        <color theme="1"/>
        <rFont val="ＭＳ Ｐゴシック"/>
        <family val="3"/>
        <charset val="128"/>
        <scheme val="minor"/>
      </rPr>
      <t>水色セル</t>
    </r>
    <r>
      <rPr>
        <sz val="11"/>
        <color theme="1"/>
        <rFont val="ＭＳ Ｐゴシック"/>
        <family val="2"/>
        <charset val="128"/>
        <scheme val="minor"/>
      </rPr>
      <t>内に、盤面数や各製品の使用数量を入力してください。</t>
    </r>
    <rPh sb="6" eb="9">
      <t>タンシダイ</t>
    </rPh>
    <rPh sb="13" eb="15">
      <t>キニュウ</t>
    </rPh>
    <rPh sb="21" eb="23">
      <t>ミズイロ</t>
    </rPh>
    <rPh sb="25" eb="26">
      <t>ナイ</t>
    </rPh>
    <rPh sb="28" eb="30">
      <t>バンメン</t>
    </rPh>
    <rPh sb="30" eb="31">
      <t>スウ</t>
    </rPh>
    <rPh sb="32" eb="35">
      <t>カクセイヒン</t>
    </rPh>
    <rPh sb="36" eb="40">
      <t>シヨウスウリョウ</t>
    </rPh>
    <rPh sb="41" eb="43">
      <t>ニュウリョク</t>
    </rPh>
    <phoneticPr fontId="1"/>
  </si>
  <si>
    <r>
      <t>②「工数シミュレーション結果」に、</t>
    </r>
    <r>
      <rPr>
        <b/>
        <sz val="11"/>
        <color theme="1"/>
        <rFont val="ＭＳ Ｐゴシック"/>
        <family val="3"/>
        <charset val="128"/>
        <scheme val="minor"/>
      </rPr>
      <t>工数削減メリット</t>
    </r>
    <r>
      <rPr>
        <sz val="11"/>
        <color theme="1"/>
        <rFont val="ＭＳ Ｐゴシック"/>
        <family val="2"/>
        <charset val="128"/>
        <scheme val="minor"/>
      </rPr>
      <t>が算出されます。</t>
    </r>
    <rPh sb="2" eb="4">
      <t>コウスウ</t>
    </rPh>
    <rPh sb="12" eb="14">
      <t>ケッカ</t>
    </rPh>
    <rPh sb="17" eb="21">
      <t>コウスウサクゲン</t>
    </rPh>
    <rPh sb="26" eb="28">
      <t>サンシュツ</t>
    </rPh>
    <phoneticPr fontId="1"/>
  </si>
  <si>
    <t xml:space="preserve">    シミュレーション結果例</t>
    <rPh sb="12" eb="15">
      <t>ケッカレイ</t>
    </rPh>
    <phoneticPr fontId="1"/>
  </si>
  <si>
    <t>③さらに詳細なシミュレーションをご希望の場合は、　　　　　　　　　　よりご連絡ください。</t>
    <rPh sb="4" eb="6">
      <t>ショウサイ</t>
    </rPh>
    <rPh sb="17" eb="19">
      <t>キボウ</t>
    </rPh>
    <rPh sb="20" eb="22">
      <t>バアイ</t>
    </rPh>
    <rPh sb="37" eb="39">
      <t>レンラク</t>
    </rPh>
    <phoneticPr fontId="1"/>
  </si>
  <si>
    <t>Push－in　導入シミュレーション</t>
    <rPh sb="8" eb="10">
      <t>ドウニュウ</t>
    </rPh>
    <phoneticPr fontId="1"/>
  </si>
  <si>
    <t>現行</t>
    <rPh sb="0" eb="2">
      <t>ゲンコウ</t>
    </rPh>
    <phoneticPr fontId="1"/>
  </si>
  <si>
    <t>Push in</t>
    <phoneticPr fontId="1"/>
  </si>
  <si>
    <t>１．月間製作面数</t>
    <rPh sb="2" eb="4">
      <t>ゲッカン</t>
    </rPh>
    <rPh sb="4" eb="6">
      <t>セイサク</t>
    </rPh>
    <rPh sb="6" eb="7">
      <t>メン</t>
    </rPh>
    <rPh sb="7" eb="8">
      <t>スウ</t>
    </rPh>
    <phoneticPr fontId="1"/>
  </si>
  <si>
    <t>製作面数</t>
    <rPh sb="0" eb="4">
      <t>セイサクメンスウ</t>
    </rPh>
    <phoneticPr fontId="1"/>
  </si>
  <si>
    <t>仕様</t>
    <rPh sb="0" eb="2">
      <t>シヨウ</t>
    </rPh>
    <phoneticPr fontId="1"/>
  </si>
  <si>
    <t>使用数（月間）</t>
    <rPh sb="0" eb="2">
      <t>シヨウ</t>
    </rPh>
    <rPh sb="2" eb="3">
      <t>スウ</t>
    </rPh>
    <rPh sb="4" eb="6">
      <t>ゲッカン</t>
    </rPh>
    <phoneticPr fontId="1"/>
  </si>
  <si>
    <t>単位</t>
    <rPh sb="0" eb="2">
      <t>タンイ</t>
    </rPh>
    <phoneticPr fontId="1"/>
  </si>
  <si>
    <t>面/月</t>
    <rPh sb="0" eb="1">
      <t>メン</t>
    </rPh>
    <rPh sb="2" eb="3">
      <t>ツキ</t>
    </rPh>
    <phoneticPr fontId="1"/>
  </si>
  <si>
    <t>２．使用数量</t>
    <rPh sb="2" eb="4">
      <t>シヨウ</t>
    </rPh>
    <rPh sb="4" eb="6">
      <t>スウリョウ</t>
    </rPh>
    <phoneticPr fontId="1"/>
  </si>
  <si>
    <t>リレーソケット</t>
    <phoneticPr fontId="1"/>
  </si>
  <si>
    <t>2極</t>
    <rPh sb="1" eb="2">
      <t>キョク</t>
    </rPh>
    <phoneticPr fontId="1"/>
  </si>
  <si>
    <t>個/月</t>
    <rPh sb="0" eb="1">
      <t>コ</t>
    </rPh>
    <rPh sb="2" eb="3">
      <t>ツキ</t>
    </rPh>
    <phoneticPr fontId="1"/>
  </si>
  <si>
    <t>4極</t>
    <rPh sb="1" eb="2">
      <t>キョク</t>
    </rPh>
    <phoneticPr fontId="1"/>
  </si>
  <si>
    <t>端子台</t>
    <rPh sb="0" eb="3">
      <t>タンシダイ</t>
    </rPh>
    <phoneticPr fontId="1"/>
  </si>
  <si>
    <t>使用数（個/面）</t>
    <rPh sb="0" eb="2">
      <t>シヨウ</t>
    </rPh>
    <rPh sb="2" eb="3">
      <t>スウ</t>
    </rPh>
    <rPh sb="4" eb="5">
      <t>コ</t>
    </rPh>
    <rPh sb="6" eb="7">
      <t>メン</t>
    </rPh>
    <phoneticPr fontId="1"/>
  </si>
  <si>
    <t>接続方式を選択してください</t>
    <rPh sb="0" eb="2">
      <t>セツゾク</t>
    </rPh>
    <rPh sb="2" eb="4">
      <t>ホウシキ</t>
    </rPh>
    <rPh sb="5" eb="7">
      <t>センタク</t>
    </rPh>
    <phoneticPr fontId="1"/>
  </si>
  <si>
    <t>セルフアップ</t>
  </si>
  <si>
    <t>16A(M3)</t>
    <phoneticPr fontId="1"/>
  </si>
  <si>
    <t>個/面</t>
    <rPh sb="0" eb="1">
      <t>コ</t>
    </rPh>
    <rPh sb="2" eb="3">
      <t>メン</t>
    </rPh>
    <phoneticPr fontId="1"/>
  </si>
  <si>
    <t>17.5A(1.5sq)</t>
    <phoneticPr fontId="1"/>
  </si>
  <si>
    <t>21A(M3.5)</t>
    <phoneticPr fontId="1"/>
  </si>
  <si>
    <t>24A(2.5sq)</t>
    <phoneticPr fontId="1"/>
  </si>
  <si>
    <t>16A(M3)</t>
  </si>
  <si>
    <t>17.5A(1.5sq)</t>
  </si>
  <si>
    <t>21A(M3.5)</t>
  </si>
  <si>
    <t>24A(2.5sq)</t>
  </si>
  <si>
    <t>端子カバー(1m)</t>
    <rPh sb="0" eb="2">
      <t>タンシ</t>
    </rPh>
    <phoneticPr fontId="1"/>
  </si>
  <si>
    <t>個(m)/月</t>
    <rPh sb="0" eb="1">
      <t>コ</t>
    </rPh>
    <rPh sb="5" eb="6">
      <t>ツキ</t>
    </rPh>
    <phoneticPr fontId="1"/>
  </si>
  <si>
    <t>端子カバー</t>
    <rPh sb="0" eb="2">
      <t>タンシ</t>
    </rPh>
    <phoneticPr fontId="1"/>
  </si>
  <si>
    <t>-</t>
    <phoneticPr fontId="1"/>
  </si>
  <si>
    <t>スイッチ</t>
    <phoneticPr fontId="1"/>
  </si>
  <si>
    <t>非照光1接点</t>
    <rPh sb="0" eb="1">
      <t>ヒ</t>
    </rPh>
    <rPh sb="1" eb="2">
      <t>ショウ</t>
    </rPh>
    <rPh sb="2" eb="3">
      <t>コウ</t>
    </rPh>
    <rPh sb="4" eb="6">
      <t>セッテン</t>
    </rPh>
    <phoneticPr fontId="1"/>
  </si>
  <si>
    <t>非照光2接点</t>
    <rPh sb="0" eb="1">
      <t>ヒ</t>
    </rPh>
    <rPh sb="1" eb="2">
      <t>ショウ</t>
    </rPh>
    <rPh sb="2" eb="3">
      <t>コウ</t>
    </rPh>
    <rPh sb="4" eb="6">
      <t>セッテン</t>
    </rPh>
    <phoneticPr fontId="1"/>
  </si>
  <si>
    <t>照光1接点</t>
    <rPh sb="0" eb="1">
      <t>ショウ</t>
    </rPh>
    <rPh sb="1" eb="2">
      <t>コウ</t>
    </rPh>
    <rPh sb="3" eb="5">
      <t>セッテン</t>
    </rPh>
    <phoneticPr fontId="1"/>
  </si>
  <si>
    <t>照光2接点</t>
    <rPh sb="0" eb="1">
      <t>ショウ</t>
    </rPh>
    <rPh sb="1" eb="2">
      <t>コウ</t>
    </rPh>
    <rPh sb="3" eb="5">
      <t>セッテン</t>
    </rPh>
    <phoneticPr fontId="1"/>
  </si>
  <si>
    <t>表示灯</t>
    <phoneticPr fontId="1"/>
  </si>
  <si>
    <t>３．配線作業工数</t>
    <rPh sb="2" eb="4">
      <t>ハイセン</t>
    </rPh>
    <rPh sb="4" eb="6">
      <t>サギョウ</t>
    </rPh>
    <rPh sb="6" eb="8">
      <t>コウスウ</t>
    </rPh>
    <phoneticPr fontId="1"/>
  </si>
  <si>
    <t>2極　（配線数8本）</t>
    <rPh sb="1" eb="2">
      <t>キョク</t>
    </rPh>
    <rPh sb="4" eb="6">
      <t>ハイセン</t>
    </rPh>
    <rPh sb="6" eb="7">
      <t>スウ</t>
    </rPh>
    <rPh sb="8" eb="9">
      <t>ホン</t>
    </rPh>
    <phoneticPr fontId="1"/>
  </si>
  <si>
    <t>分</t>
    <rPh sb="0" eb="1">
      <t>フン</t>
    </rPh>
    <phoneticPr fontId="1"/>
  </si>
  <si>
    <t>55％削減</t>
    <rPh sb="3" eb="5">
      <t>サクゲン</t>
    </rPh>
    <phoneticPr fontId="1"/>
  </si>
  <si>
    <t>4極　（配線数14本）</t>
    <rPh sb="1" eb="2">
      <t>キョク</t>
    </rPh>
    <rPh sb="4" eb="6">
      <t>ハイセン</t>
    </rPh>
    <rPh sb="6" eb="7">
      <t>スウ</t>
    </rPh>
    <rPh sb="9" eb="10">
      <t>ホン</t>
    </rPh>
    <phoneticPr fontId="1"/>
  </si>
  <si>
    <t>配線作業時間（月間）</t>
    <rPh sb="0" eb="2">
      <t>ハイセン</t>
    </rPh>
    <rPh sb="2" eb="4">
      <t>サギョウ</t>
    </rPh>
    <rPh sb="4" eb="6">
      <t>ジカン</t>
    </rPh>
    <rPh sb="7" eb="9">
      <t>ゲッカン</t>
    </rPh>
    <phoneticPr fontId="1"/>
  </si>
  <si>
    <t>・算定標準値にて試算</t>
    <rPh sb="1" eb="3">
      <t>サンテイ</t>
    </rPh>
    <rPh sb="3" eb="6">
      <t>ヒョウジュンチ</t>
    </rPh>
    <rPh sb="8" eb="10">
      <t>シサン</t>
    </rPh>
    <phoneticPr fontId="1"/>
  </si>
  <si>
    <t>1極　（配線数2本）セルフアップ</t>
    <rPh sb="1" eb="2">
      <t>キョク</t>
    </rPh>
    <rPh sb="4" eb="6">
      <t>ハイセン</t>
    </rPh>
    <rPh sb="6" eb="7">
      <t>スウ</t>
    </rPh>
    <rPh sb="8" eb="9">
      <t>ホン</t>
    </rPh>
    <phoneticPr fontId="1"/>
  </si>
  <si>
    <t>1極　（配線数2本）</t>
    <rPh sb="1" eb="2">
      <t>キョク</t>
    </rPh>
    <rPh sb="4" eb="6">
      <t>ハイセン</t>
    </rPh>
    <rPh sb="6" eb="7">
      <t>スウ</t>
    </rPh>
    <rPh sb="8" eb="9">
      <t>ホン</t>
    </rPh>
    <phoneticPr fontId="1"/>
  </si>
  <si>
    <t>セルフアップ</t>
    <phoneticPr fontId="1"/>
  </si>
  <si>
    <t>1極　（配線数2本）タッチダウン</t>
    <rPh sb="1" eb="2">
      <t>キョク</t>
    </rPh>
    <rPh sb="4" eb="6">
      <t>ハイセン</t>
    </rPh>
    <rPh sb="6" eb="7">
      <t>スウ</t>
    </rPh>
    <rPh sb="8" eb="9">
      <t>ホン</t>
    </rPh>
    <phoneticPr fontId="1"/>
  </si>
  <si>
    <t>タッチダウン</t>
    <phoneticPr fontId="1"/>
  </si>
  <si>
    <t>４．出荷検査作業工数（増し締め作業）</t>
    <rPh sb="2" eb="4">
      <t>シュッカ</t>
    </rPh>
    <rPh sb="4" eb="6">
      <t>ケンサ</t>
    </rPh>
    <rPh sb="6" eb="8">
      <t>サギョウ</t>
    </rPh>
    <rPh sb="8" eb="10">
      <t>コウスウ</t>
    </rPh>
    <rPh sb="11" eb="12">
      <t>マ</t>
    </rPh>
    <rPh sb="13" eb="14">
      <t>ジ</t>
    </rPh>
    <rPh sb="15" eb="17">
      <t>サギョウ</t>
    </rPh>
    <phoneticPr fontId="1"/>
  </si>
  <si>
    <t>５．年間工数（配線作業・出荷検査（増し締め作業））</t>
    <rPh sb="2" eb="4">
      <t>ネンカン</t>
    </rPh>
    <rPh sb="4" eb="6">
      <t>コウスウ</t>
    </rPh>
    <rPh sb="7" eb="9">
      <t>ハイセン</t>
    </rPh>
    <rPh sb="9" eb="11">
      <t>サギョウ</t>
    </rPh>
    <phoneticPr fontId="1"/>
  </si>
  <si>
    <t>(1)配線作業</t>
    <rPh sb="3" eb="5">
      <t>ハイセン</t>
    </rPh>
    <rPh sb="5" eb="7">
      <t>サギョウ</t>
    </rPh>
    <phoneticPr fontId="1"/>
  </si>
  <si>
    <t>時間</t>
    <rPh sb="0" eb="2">
      <t>ジカン</t>
    </rPh>
    <phoneticPr fontId="1"/>
  </si>
  <si>
    <t>合計</t>
    <rPh sb="0" eb="2">
      <t>ゴウケイ</t>
    </rPh>
    <phoneticPr fontId="1"/>
  </si>
  <si>
    <t>(2)出荷検査（増し締め作業）</t>
    <phoneticPr fontId="1"/>
  </si>
  <si>
    <t>年間費用総額（1+2)</t>
    <phoneticPr fontId="1"/>
  </si>
  <si>
    <r>
      <t>年間工数削減メリット</t>
    </r>
    <r>
      <rPr>
        <sz val="11"/>
        <color theme="1"/>
        <rFont val="ＭＳ Ｐゴシック"/>
        <family val="3"/>
        <charset val="128"/>
        <scheme val="minor"/>
      </rPr>
      <t>(時間）</t>
    </r>
    <rPh sb="0" eb="2">
      <t>ネンカン</t>
    </rPh>
    <rPh sb="2" eb="4">
      <t>コウスウ</t>
    </rPh>
    <rPh sb="4" eb="6">
      <t>サクゲン</t>
    </rPh>
    <rPh sb="11" eb="13">
      <t>ジカン</t>
    </rPh>
    <phoneticPr fontId="1"/>
  </si>
  <si>
    <t>注記）</t>
    <rPh sb="0" eb="2">
      <t>チュウキ</t>
    </rPh>
    <phoneticPr fontId="1"/>
  </si>
  <si>
    <t>・端子の圧着作業費は丸端子・Ｙ端子とフェルール端子は同じ工数とし試算から除外いたします。</t>
    <rPh sb="1" eb="3">
      <t>タンシ</t>
    </rPh>
    <rPh sb="4" eb="6">
      <t>アッチャク</t>
    </rPh>
    <rPh sb="6" eb="8">
      <t>サギョウ</t>
    </rPh>
    <rPh sb="8" eb="9">
      <t>ヒ</t>
    </rPh>
    <rPh sb="10" eb="11">
      <t>マル</t>
    </rPh>
    <rPh sb="11" eb="13">
      <t>タンシ</t>
    </rPh>
    <rPh sb="15" eb="17">
      <t>タンシ</t>
    </rPh>
    <rPh sb="23" eb="25">
      <t>タンシ</t>
    </rPh>
    <rPh sb="26" eb="27">
      <t>オナ</t>
    </rPh>
    <rPh sb="28" eb="30">
      <t>コウスウ</t>
    </rPh>
    <rPh sb="32" eb="34">
      <t>シサン</t>
    </rPh>
    <rPh sb="36" eb="38">
      <t>ジョガイ</t>
    </rPh>
    <phoneticPr fontId="1"/>
  </si>
  <si>
    <t>・配線作業とは、ねじタイプでは、ねじ緩め→電線セット→ねじ締め→増し締め作業とし、Push-inは挿入作業になります。</t>
    <rPh sb="1" eb="3">
      <t>ハイセン</t>
    </rPh>
    <rPh sb="3" eb="5">
      <t>サギョウ</t>
    </rPh>
    <rPh sb="18" eb="19">
      <t>ユル</t>
    </rPh>
    <rPh sb="21" eb="23">
      <t>デンセン</t>
    </rPh>
    <rPh sb="29" eb="30">
      <t>シ</t>
    </rPh>
    <rPh sb="32" eb="33">
      <t>マ</t>
    </rPh>
    <rPh sb="34" eb="35">
      <t>ジ</t>
    </rPh>
    <rPh sb="36" eb="38">
      <t>サギョウ</t>
    </rPh>
    <rPh sb="49" eb="51">
      <t>ソウニュウ</t>
    </rPh>
    <rPh sb="51" eb="53">
      <t>サギョウ</t>
    </rPh>
    <phoneticPr fontId="1"/>
  </si>
  <si>
    <t>・出荷検査作業には、増し締め作業になります。</t>
    <rPh sb="1" eb="3">
      <t>シュッカ</t>
    </rPh>
    <rPh sb="3" eb="5">
      <t>ケンサ</t>
    </rPh>
    <rPh sb="5" eb="7">
      <t>サギョウ</t>
    </rPh>
    <rPh sb="10" eb="11">
      <t>マ</t>
    </rPh>
    <rPh sb="12" eb="13">
      <t>ジ</t>
    </rPh>
    <rPh sb="14" eb="16">
      <t>サギョウ</t>
    </rPh>
    <phoneticPr fontId="1"/>
  </si>
  <si>
    <t>・スイッチの配線作業は、片側を渡り配線、もう片側を１配線だしと想定する。</t>
    <rPh sb="6" eb="8">
      <t>ハイセン</t>
    </rPh>
    <rPh sb="8" eb="10">
      <t>サギョウ</t>
    </rPh>
    <rPh sb="12" eb="14">
      <t>カタガワ</t>
    </rPh>
    <rPh sb="15" eb="16">
      <t>ワタ</t>
    </rPh>
    <rPh sb="17" eb="19">
      <t>ハイセン</t>
    </rPh>
    <rPh sb="22" eb="24">
      <t>カタガワ</t>
    </rPh>
    <rPh sb="26" eb="28">
      <t>ハイセン</t>
    </rPh>
    <rPh sb="31" eb="33">
      <t>ソウテイ</t>
    </rPh>
    <phoneticPr fontId="1"/>
  </si>
  <si>
    <t>・渡り配線作業は、試算よりは省きます。</t>
    <rPh sb="1" eb="2">
      <t>ワタ</t>
    </rPh>
    <rPh sb="3" eb="5">
      <t>ハイセン</t>
    </rPh>
    <rPh sb="5" eb="7">
      <t>サギョウ</t>
    </rPh>
    <rPh sb="9" eb="11">
      <t>シサン</t>
    </rPh>
    <rPh sb="14" eb="15">
      <t>ハブ</t>
    </rPh>
    <phoneticPr fontId="1"/>
  </si>
  <si>
    <t>・導通確認作業は試算より省きます。</t>
    <rPh sb="1" eb="3">
      <t>ドウツウ</t>
    </rPh>
    <rPh sb="3" eb="5">
      <t>カクニン</t>
    </rPh>
    <rPh sb="5" eb="7">
      <t>サギョウ</t>
    </rPh>
    <rPh sb="8" eb="10">
      <t>シサン</t>
    </rPh>
    <rPh sb="12" eb="13">
      <t>ハブ</t>
    </rPh>
    <phoneticPr fontId="1"/>
  </si>
  <si>
    <t>【参考：月間工数】</t>
    <rPh sb="1" eb="3">
      <t>サンコウ</t>
    </rPh>
    <rPh sb="4" eb="6">
      <t>ゲッカン</t>
    </rPh>
    <rPh sb="6" eb="8">
      <t>コウスウ</t>
    </rPh>
    <phoneticPr fontId="1"/>
  </si>
  <si>
    <t>表示灯</t>
  </si>
  <si>
    <t>６．メンテナンス工数（増し締め作業）</t>
    <rPh sb="8" eb="10">
      <t>コウスウ</t>
    </rPh>
    <phoneticPr fontId="1"/>
  </si>
  <si>
    <t>１）盤面数</t>
    <rPh sb="2" eb="3">
      <t>バン</t>
    </rPh>
    <rPh sb="3" eb="4">
      <t>メン</t>
    </rPh>
    <rPh sb="4" eb="5">
      <t>スウ</t>
    </rPh>
    <phoneticPr fontId="1"/>
  </si>
  <si>
    <t>盤面数</t>
    <rPh sb="0" eb="2">
      <t>バンメン</t>
    </rPh>
    <rPh sb="2" eb="3">
      <t>スウ</t>
    </rPh>
    <phoneticPr fontId="1"/>
  </si>
  <si>
    <t>面</t>
    <rPh sb="0" eb="1">
      <t>メン</t>
    </rPh>
    <phoneticPr fontId="1"/>
  </si>
  <si>
    <t>２）月当たり面数　（計算用）</t>
    <rPh sb="2" eb="4">
      <t>ツキア</t>
    </rPh>
    <rPh sb="6" eb="7">
      <t>メン</t>
    </rPh>
    <rPh sb="7" eb="8">
      <t>スウ</t>
    </rPh>
    <rPh sb="10" eb="13">
      <t>ケイサンヨウ</t>
    </rPh>
    <phoneticPr fontId="1"/>
  </si>
  <si>
    <t>製作面数（月間）</t>
    <rPh sb="0" eb="2">
      <t>セイサク</t>
    </rPh>
    <rPh sb="2" eb="3">
      <t>メン</t>
    </rPh>
    <rPh sb="3" eb="4">
      <t>スウ</t>
    </rPh>
    <rPh sb="5" eb="7">
      <t>ゲッカン</t>
    </rPh>
    <phoneticPr fontId="1"/>
  </si>
  <si>
    <t>３）増し締め作業工数</t>
    <rPh sb="2" eb="3">
      <t>マ</t>
    </rPh>
    <rPh sb="4" eb="5">
      <t>ジ</t>
    </rPh>
    <rPh sb="6" eb="8">
      <t>サギョウ</t>
    </rPh>
    <rPh sb="8" eb="10">
      <t>コウスウ</t>
    </rPh>
    <phoneticPr fontId="1"/>
  </si>
  <si>
    <t>分/面</t>
    <rPh sb="0" eb="1">
      <t>フン</t>
    </rPh>
    <rPh sb="2" eb="3">
      <t>メン</t>
    </rPh>
    <phoneticPr fontId="1"/>
  </si>
  <si>
    <t>合計（参考：面当たり）</t>
    <rPh sb="0" eb="2">
      <t>ゴウケイ</t>
    </rPh>
    <rPh sb="3" eb="5">
      <t>サンコウ</t>
    </rPh>
    <rPh sb="6" eb="7">
      <t>メン</t>
    </rPh>
    <rPh sb="7" eb="8">
      <t>ア</t>
    </rPh>
    <phoneticPr fontId="1"/>
  </si>
  <si>
    <t>合計（参考：月当たり）</t>
    <rPh sb="0" eb="2">
      <t>ゴウケイ</t>
    </rPh>
    <rPh sb="3" eb="5">
      <t>サンコウ</t>
    </rPh>
    <rPh sb="6" eb="8">
      <t>ツキア</t>
    </rPh>
    <phoneticPr fontId="1"/>
  </si>
  <si>
    <t>分/月</t>
    <rPh sb="0" eb="1">
      <t>フン</t>
    </rPh>
    <rPh sb="2" eb="3">
      <t>ツキ</t>
    </rPh>
    <phoneticPr fontId="1"/>
  </si>
  <si>
    <t>試算条件）</t>
    <rPh sb="0" eb="2">
      <t>シサン</t>
    </rPh>
    <rPh sb="2" eb="4">
      <t>ジョウケン</t>
    </rPh>
    <phoneticPr fontId="1"/>
  </si>
  <si>
    <t>・機器台数は、本シミュレーションの月当たり機器使用数量を月当たり面数で割った、盤１面当たりとします。</t>
    <rPh sb="1" eb="3">
      <t>キキ</t>
    </rPh>
    <rPh sb="3" eb="5">
      <t>ダイスウ</t>
    </rPh>
    <rPh sb="7" eb="8">
      <t>ホン</t>
    </rPh>
    <rPh sb="17" eb="19">
      <t>ツキア</t>
    </rPh>
    <rPh sb="21" eb="23">
      <t>キキ</t>
    </rPh>
    <rPh sb="23" eb="25">
      <t>シヨウ</t>
    </rPh>
    <rPh sb="25" eb="27">
      <t>スウリョウ</t>
    </rPh>
    <rPh sb="28" eb="30">
      <t>ツキア</t>
    </rPh>
    <rPh sb="32" eb="33">
      <t>メン</t>
    </rPh>
    <rPh sb="33" eb="34">
      <t>スウ</t>
    </rPh>
    <rPh sb="35" eb="36">
      <t>ワ</t>
    </rPh>
    <rPh sb="39" eb="40">
      <t>バン</t>
    </rPh>
    <rPh sb="41" eb="42">
      <t>メン</t>
    </rPh>
    <rPh sb="42" eb="43">
      <t>アタ</t>
    </rPh>
    <phoneticPr fontId="1"/>
  </si>
  <si>
    <t>・メンテナンスの内容は、ねじの増し締め作業のみとします。</t>
    <rPh sb="8" eb="10">
      <t>ナイヨウ</t>
    </rPh>
    <rPh sb="15" eb="16">
      <t>マ</t>
    </rPh>
    <rPh sb="17" eb="18">
      <t>ジ</t>
    </rPh>
    <rPh sb="19" eb="21">
      <t>サギョウ</t>
    </rPh>
    <phoneticPr fontId="1"/>
  </si>
  <si>
    <t>・メンテナンス（ねじの増し締め作業）は、ねじ仕様のみに発生するものとします。</t>
    <rPh sb="11" eb="12">
      <t>マ</t>
    </rPh>
    <rPh sb="13" eb="14">
      <t>ジ</t>
    </rPh>
    <rPh sb="15" eb="17">
      <t>サギョウ</t>
    </rPh>
    <rPh sb="22" eb="24">
      <t>シヨウ</t>
    </rPh>
    <rPh sb="27" eb="29">
      <t>ハッセイ</t>
    </rPh>
    <phoneticPr fontId="1"/>
  </si>
  <si>
    <t>・以下の数量は、本シミュレーションと同条件とします。</t>
    <rPh sb="1" eb="3">
      <t>イカ</t>
    </rPh>
    <rPh sb="4" eb="6">
      <t>スウリョウ</t>
    </rPh>
    <rPh sb="8" eb="9">
      <t>ホン</t>
    </rPh>
    <rPh sb="18" eb="19">
      <t>ドウ</t>
    </rPh>
    <rPh sb="19" eb="21">
      <t>ジョウケン</t>
    </rPh>
    <phoneticPr fontId="1"/>
  </si>
  <si>
    <t>　　各機器の電線接続箇所数</t>
    <rPh sb="2" eb="5">
      <t>カクキキ</t>
    </rPh>
    <rPh sb="6" eb="8">
      <t>デンセン</t>
    </rPh>
    <rPh sb="8" eb="10">
      <t>セツゾク</t>
    </rPh>
    <rPh sb="10" eb="12">
      <t>カショ</t>
    </rPh>
    <rPh sb="12" eb="13">
      <t>スウ</t>
    </rPh>
    <phoneticPr fontId="1"/>
  </si>
  <si>
    <t>　　増し締め作業工数</t>
    <rPh sb="2" eb="3">
      <t>マ</t>
    </rPh>
    <rPh sb="4" eb="5">
      <t>ジ</t>
    </rPh>
    <rPh sb="6" eb="8">
      <t>サギョウ</t>
    </rPh>
    <rPh sb="8" eb="10">
      <t>コウスウ</t>
    </rPh>
    <phoneticPr fontId="1"/>
  </si>
  <si>
    <t>参考．初期費用（ツール）</t>
    <rPh sb="0" eb="2">
      <t>サンコウ</t>
    </rPh>
    <rPh sb="3" eb="5">
      <t>ショキ</t>
    </rPh>
    <rPh sb="5" eb="7">
      <t>ヒヨウ</t>
    </rPh>
    <phoneticPr fontId="1"/>
  </si>
  <si>
    <t>【参考：グラフ用　工数のみ（時間）】</t>
    <rPh sb="1" eb="3">
      <t>サンコウ</t>
    </rPh>
    <rPh sb="7" eb="8">
      <t>ヨウ</t>
    </rPh>
    <rPh sb="9" eb="11">
      <t>コウスウ</t>
    </rPh>
    <rPh sb="14" eb="16">
      <t>ジカン</t>
    </rPh>
    <phoneticPr fontId="1"/>
  </si>
  <si>
    <t>ねじ</t>
    <phoneticPr fontId="1"/>
  </si>
  <si>
    <t>Push-in</t>
    <phoneticPr fontId="1"/>
  </si>
  <si>
    <t>削減時間</t>
    <rPh sb="0" eb="2">
      <t>サクゲン</t>
    </rPh>
    <rPh sb="2" eb="4">
      <t>ジカン</t>
    </rPh>
    <phoneticPr fontId="1"/>
  </si>
  <si>
    <t>削減率</t>
    <rPh sb="0" eb="2">
      <t>サクゲン</t>
    </rPh>
    <rPh sb="2" eb="3">
      <t>リツ</t>
    </rPh>
    <phoneticPr fontId="1"/>
  </si>
  <si>
    <t>工数（配線作業）</t>
    <rPh sb="0" eb="2">
      <t>コウスウ</t>
    </rPh>
    <rPh sb="3" eb="5">
      <t>ハイセン</t>
    </rPh>
    <rPh sb="5" eb="7">
      <t>サギョウ</t>
    </rPh>
    <phoneticPr fontId="1"/>
  </si>
  <si>
    <t>工数（出荷検査・増締め作業）</t>
    <rPh sb="0" eb="2">
      <t>コウスウ</t>
    </rPh>
    <rPh sb="3" eb="5">
      <t>シュッカ</t>
    </rPh>
    <rPh sb="5" eb="7">
      <t>ケンサ</t>
    </rPh>
    <rPh sb="8" eb="9">
      <t>マ</t>
    </rPh>
    <rPh sb="9" eb="10">
      <t>ジ</t>
    </rPh>
    <rPh sb="11" eb="13">
      <t>サギョウ</t>
    </rPh>
    <phoneticPr fontId="1"/>
  </si>
  <si>
    <t>会社名  　　御中</t>
    <rPh sb="0" eb="3">
      <t>カイシャメイ</t>
    </rPh>
    <rPh sb="7" eb="9">
      <t>オンチュウ</t>
    </rPh>
    <phoneticPr fontId="1"/>
  </si>
  <si>
    <t>IDEC株式会社</t>
  </si>
  <si>
    <t>Push-in製品導入シミュレーション</t>
    <phoneticPr fontId="1"/>
  </si>
  <si>
    <t>リレーソケット</t>
  </si>
  <si>
    <t>端子台</t>
  </si>
  <si>
    <t>1. 使用数量</t>
    <phoneticPr fontId="1"/>
  </si>
  <si>
    <t>使用数</t>
    <rPh sb="0" eb="2">
      <t>シヨウ</t>
    </rPh>
    <rPh sb="2" eb="3">
      <t>スウ</t>
    </rPh>
    <phoneticPr fontId="1"/>
  </si>
  <si>
    <t>使用数</t>
    <rPh sb="2" eb="3">
      <t>スウ</t>
    </rPh>
    <phoneticPr fontId="1"/>
  </si>
  <si>
    <t>個/</t>
  </si>
  <si>
    <t>月</t>
    <rPh sb="0" eb="1">
      <t>ツキ</t>
    </rPh>
    <phoneticPr fontId="1"/>
  </si>
  <si>
    <t>個/</t>
    <rPh sb="0" eb="1">
      <t>コ</t>
    </rPh>
    <phoneticPr fontId="1"/>
  </si>
  <si>
    <t>面</t>
  </si>
  <si>
    <t>月</t>
  </si>
  <si>
    <t>面/</t>
    <rPh sb="0" eb="1">
      <t>メン</t>
    </rPh>
    <phoneticPr fontId="1"/>
  </si>
  <si>
    <t>面/</t>
  </si>
  <si>
    <t>個(m)/</t>
    <rPh sb="0" eb="1">
      <t>コ</t>
    </rPh>
    <phoneticPr fontId="1"/>
  </si>
  <si>
    <t>個/(m)</t>
    <phoneticPr fontId="1"/>
  </si>
  <si>
    <t>火</t>
  </si>
  <si>
    <t>表示等</t>
    <rPh sb="0" eb="3">
      <t>ヒョウジトウ</t>
    </rPh>
    <phoneticPr fontId="1"/>
  </si>
  <si>
    <t>2. 作業工数</t>
    <rPh sb="3" eb="7">
      <t>サギョウコウスウ</t>
    </rPh>
    <phoneticPr fontId="1"/>
  </si>
  <si>
    <t>工数</t>
    <rPh sb="0" eb="2">
      <t>コウスウ</t>
    </rPh>
    <phoneticPr fontId="1"/>
  </si>
  <si>
    <t>分/</t>
    <rPh sb="0" eb="1">
      <t>フン</t>
    </rPh>
    <phoneticPr fontId="1"/>
  </si>
  <si>
    <t>工数削減効果</t>
    <rPh sb="0" eb="2">
      <t>コウスウ</t>
    </rPh>
    <rPh sb="2" eb="4">
      <t>サクゲン</t>
    </rPh>
    <rPh sb="4" eb="6">
      <t>コウカ</t>
    </rPh>
    <phoneticPr fontId="1"/>
  </si>
  <si>
    <t>配線作業</t>
  </si>
  <si>
    <t>％ダウン</t>
    <phoneticPr fontId="1"/>
  </si>
  <si>
    <t>年間工数削減メリット</t>
    <phoneticPr fontId="1"/>
  </si>
  <si>
    <t>出荷検査
増締め作業</t>
    <phoneticPr fontId="1"/>
  </si>
  <si>
    <t>Push-in製品　メンテナンス工数シミュレーション</t>
    <rPh sb="16" eb="18">
      <t>コウスウ</t>
    </rPh>
    <phoneticPr fontId="1"/>
  </si>
  <si>
    <t>2.増し締め工数</t>
    <rPh sb="2" eb="3">
      <t>マ</t>
    </rPh>
    <rPh sb="4" eb="5">
      <t>ジ</t>
    </rPh>
    <rPh sb="6" eb="8">
      <t>コウスウ</t>
    </rPh>
    <phoneticPr fontId="1"/>
  </si>
  <si>
    <t>使用数（個/面）</t>
  </si>
  <si>
    <t>非照光4接点</t>
    <rPh sb="0" eb="1">
      <t>ヒ</t>
    </rPh>
    <rPh sb="1" eb="2">
      <t>ショウ</t>
    </rPh>
    <rPh sb="2" eb="3">
      <t>コウ</t>
    </rPh>
    <rPh sb="4" eb="6">
      <t>セッテン</t>
    </rPh>
    <phoneticPr fontId="1"/>
  </si>
  <si>
    <t>照光4接点</t>
    <rPh sb="0" eb="1">
      <t>ショウ</t>
    </rPh>
    <rPh sb="1" eb="2">
      <t>コウ</t>
    </rPh>
    <rPh sb="3" eb="5">
      <t>セッテン</t>
    </rPh>
    <phoneticPr fontId="1"/>
  </si>
  <si>
    <t>装置台数</t>
    <rPh sb="0" eb="2">
      <t>ソウチ</t>
    </rPh>
    <rPh sb="2" eb="4">
      <t>ダイスウ</t>
    </rPh>
    <phoneticPr fontId="1"/>
  </si>
  <si>
    <t>工数削減メリット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</si>
</sst>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0.0"/>
    <numFmt numFmtId="177" formatCode="0.0000"/>
    <numFmt numFmtId="178" formatCode="#,##0.0"/>
    <numFmt numFmtId="179" formatCode="#,##0.0_ "/>
    <numFmt numFmtId="180" formatCode="#,##0.0;[Red]\-#,##0.0"/>
    <numFmt numFmtId="181" formatCode="#,##0_ "/>
    <numFmt numFmtId="182" formatCode="0.0_ ;[Red]\-0.0\ "/>
    <numFmt numFmtId="183" formatCode="0.0_ "/>
    <numFmt numFmtId="184" formatCode="0.00_ 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9" fontId="0" fillId="0" borderId="0" xfId="4" applyFo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38" fontId="0" fillId="3" borderId="1" xfId="3" applyFont="1" applyFill="1" applyBorder="1" applyProtection="1">
      <alignment vertical="center"/>
      <protection locked="0"/>
    </xf>
    <xf numFmtId="3" fontId="0" fillId="3" borderId="1" xfId="0" applyNumberFormat="1" applyFill="1" applyBorder="1" applyProtection="1">
      <alignment vertical="center"/>
      <protection locked="0"/>
    </xf>
    <xf numFmtId="2" fontId="0" fillId="2" borderId="2" xfId="0" applyNumberFormat="1" applyFill="1" applyBorder="1" applyProtection="1">
      <alignment vertical="center"/>
      <protection locked="0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5" fontId="0" fillId="0" borderId="0" xfId="0" applyNumberFormat="1">
      <alignment vertical="center"/>
    </xf>
    <xf numFmtId="4" fontId="0" fillId="2" borderId="2" xfId="0" applyNumberFormat="1" applyFill="1" applyBorder="1" applyProtection="1">
      <alignment vertical="center"/>
      <protection locked="0"/>
    </xf>
    <xf numFmtId="0" fontId="0" fillId="10" borderId="2" xfId="0" applyFill="1" applyBorder="1">
      <alignment vertical="center"/>
    </xf>
    <xf numFmtId="0" fontId="0" fillId="10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81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38" fontId="0" fillId="0" borderId="5" xfId="3" applyFont="1" applyBorder="1" applyAlignment="1">
      <alignment horizontal="center" vertical="center"/>
    </xf>
    <xf numFmtId="182" fontId="0" fillId="0" borderId="2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2" xfId="0" applyNumberFormat="1" applyBorder="1">
      <alignment vertical="center"/>
    </xf>
    <xf numFmtId="183" fontId="0" fillId="0" borderId="0" xfId="0" applyNumberFormat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0" borderId="5" xfId="0" applyBorder="1">
      <alignment vertical="center"/>
    </xf>
    <xf numFmtId="38" fontId="0" fillId="0" borderId="2" xfId="3" applyFont="1" applyBorder="1" applyProtection="1">
      <alignment vertical="center"/>
      <protection hidden="1"/>
    </xf>
    <xf numFmtId="2" fontId="0" fillId="2" borderId="2" xfId="0" applyNumberFormat="1" applyFill="1" applyBorder="1" applyProtection="1">
      <alignment vertical="center"/>
      <protection hidden="1"/>
    </xf>
    <xf numFmtId="0" fontId="0" fillId="2" borderId="2" xfId="0" applyFill="1" applyBorder="1" applyProtection="1">
      <alignment vertical="center"/>
      <protection hidden="1"/>
    </xf>
    <xf numFmtId="180" fontId="0" fillId="0" borderId="1" xfId="3" applyNumberFormat="1" applyFont="1" applyFill="1" applyBorder="1" applyProtection="1">
      <alignment vertical="center"/>
      <protection hidden="1"/>
    </xf>
    <xf numFmtId="180" fontId="0" fillId="9" borderId="1" xfId="3" applyNumberFormat="1" applyFont="1" applyFill="1" applyBorder="1" applyProtection="1">
      <alignment vertical="center"/>
      <protection hidden="1"/>
    </xf>
    <xf numFmtId="38" fontId="0" fillId="0" borderId="2" xfId="3" applyFont="1" applyFill="1" applyBorder="1" applyProtection="1">
      <alignment vertical="center"/>
      <protection hidden="1"/>
    </xf>
    <xf numFmtId="176" fontId="0" fillId="0" borderId="2" xfId="0" applyNumberFormat="1" applyBorder="1" applyProtection="1">
      <alignment vertical="center"/>
      <protection hidden="1"/>
    </xf>
    <xf numFmtId="181" fontId="0" fillId="6" borderId="2" xfId="0" applyNumberFormat="1" applyFill="1" applyBorder="1" applyProtection="1">
      <alignment vertical="center"/>
      <protection hidden="1"/>
    </xf>
    <xf numFmtId="181" fontId="0" fillId="6" borderId="4" xfId="0" applyNumberFormat="1" applyFill="1" applyBorder="1" applyProtection="1">
      <alignment vertical="center"/>
      <protection hidden="1"/>
    </xf>
    <xf numFmtId="181" fontId="0" fillId="6" borderId="1" xfId="0" applyNumberFormat="1" applyFill="1" applyBorder="1" applyProtection="1">
      <alignment vertical="center"/>
      <protection hidden="1"/>
    </xf>
    <xf numFmtId="38" fontId="0" fillId="0" borderId="5" xfId="3" applyFont="1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38" fontId="0" fillId="0" borderId="8" xfId="3" applyFont="1" applyBorder="1" applyProtection="1">
      <alignment vertical="center"/>
      <protection hidden="1"/>
    </xf>
    <xf numFmtId="40" fontId="0" fillId="0" borderId="2" xfId="3" applyNumberFormat="1" applyFont="1" applyBorder="1" applyProtection="1">
      <alignment vertical="center"/>
      <protection hidden="1"/>
    </xf>
    <xf numFmtId="1" fontId="0" fillId="0" borderId="2" xfId="0" applyNumberFormat="1" applyBorder="1" applyProtection="1">
      <alignment vertical="center"/>
      <protection hidden="1"/>
    </xf>
    <xf numFmtId="178" fontId="11" fillId="7" borderId="1" xfId="0" applyNumberFormat="1" applyFont="1" applyFill="1" applyBorder="1" applyProtection="1">
      <alignment vertical="center"/>
      <protection hidden="1"/>
    </xf>
    <xf numFmtId="180" fontId="0" fillId="0" borderId="2" xfId="0" applyNumberFormat="1" applyBorder="1" applyProtection="1">
      <alignment vertical="center"/>
      <protection hidden="1"/>
    </xf>
    <xf numFmtId="9" fontId="0" fillId="0" borderId="2" xfId="4" applyFont="1" applyBorder="1" applyProtection="1">
      <alignment vertical="center"/>
      <protection hidden="1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31" fontId="0" fillId="0" borderId="0" xfId="0" applyNumberForma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right" vertical="center"/>
    </xf>
    <xf numFmtId="3" fontId="6" fillId="0" borderId="0" xfId="0" applyNumberFormat="1" applyFont="1">
      <alignment vertical="center"/>
    </xf>
    <xf numFmtId="0" fontId="12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1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0" fillId="0" borderId="16" xfId="0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 applyAlignment="1">
      <alignment horizontal="right" vertical="center"/>
    </xf>
    <xf numFmtId="180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15" fillId="0" borderId="0" xfId="0" applyFont="1">
      <alignment vertical="center"/>
    </xf>
    <xf numFmtId="5" fontId="20" fillId="0" borderId="0" xfId="0" applyNumberFormat="1" applyFont="1">
      <alignment vertical="center"/>
    </xf>
    <xf numFmtId="3" fontId="22" fillId="0" borderId="0" xfId="0" applyNumberFormat="1" applyFont="1">
      <alignment vertical="center"/>
    </xf>
    <xf numFmtId="179" fontId="20" fillId="0" borderId="0" xfId="0" applyNumberFormat="1" applyFont="1">
      <alignment vertical="center"/>
    </xf>
    <xf numFmtId="0" fontId="16" fillId="0" borderId="0" xfId="0" applyFont="1">
      <alignment vertical="center"/>
    </xf>
    <xf numFmtId="9" fontId="0" fillId="0" borderId="0" xfId="0" applyNumberFormat="1">
      <alignment vertical="center"/>
    </xf>
    <xf numFmtId="3" fontId="3" fillId="0" borderId="0" xfId="0" applyNumberFormat="1" applyFont="1">
      <alignment vertical="center"/>
    </xf>
    <xf numFmtId="0" fontId="10" fillId="0" borderId="0" xfId="0" applyFont="1">
      <alignment vertical="center"/>
    </xf>
    <xf numFmtId="5" fontId="10" fillId="0" borderId="0" xfId="0" applyNumberFormat="1" applyFont="1">
      <alignment vertical="center"/>
    </xf>
    <xf numFmtId="0" fontId="19" fillId="0" borderId="0" xfId="0" applyFont="1">
      <alignment vertical="center"/>
    </xf>
    <xf numFmtId="178" fontId="0" fillId="0" borderId="0" xfId="0" applyNumberFormat="1">
      <alignment vertical="center"/>
    </xf>
    <xf numFmtId="5" fontId="21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38" fontId="0" fillId="0" borderId="11" xfId="0" applyNumberFormat="1" applyBorder="1">
      <alignment vertical="center"/>
    </xf>
    <xf numFmtId="0" fontId="2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" fontId="26" fillId="0" borderId="0" xfId="0" applyNumberFormat="1" applyFont="1">
      <alignment vertical="center"/>
    </xf>
    <xf numFmtId="38" fontId="0" fillId="0" borderId="0" xfId="0" applyNumberFormat="1" applyProtection="1">
      <alignment vertical="center"/>
      <protection hidden="1"/>
    </xf>
    <xf numFmtId="180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" fillId="0" borderId="0" xfId="0" applyFont="1">
      <alignment vertical="center"/>
    </xf>
    <xf numFmtId="38" fontId="0" fillId="0" borderId="2" xfId="3" applyFont="1" applyBorder="1">
      <alignment vertical="center"/>
    </xf>
    <xf numFmtId="0" fontId="0" fillId="0" borderId="3" xfId="0" applyBorder="1">
      <alignment vertical="center"/>
    </xf>
    <xf numFmtId="0" fontId="0" fillId="6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6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4" fontId="0" fillId="0" borderId="2" xfId="0" applyNumberFormat="1" applyBorder="1" applyProtection="1">
      <alignment vertical="center"/>
      <protection hidden="1"/>
    </xf>
    <xf numFmtId="38" fontId="0" fillId="0" borderId="2" xfId="0" applyNumberFormat="1" applyBorder="1" applyProtection="1">
      <alignment vertical="center"/>
      <protection hidden="1"/>
    </xf>
    <xf numFmtId="0" fontId="2" fillId="4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3" fontId="19" fillId="0" borderId="18" xfId="0" applyNumberFormat="1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0" fillId="0" borderId="17" xfId="0" applyBorder="1" applyAlignment="1">
      <alignment horizontal="center" vertical="center"/>
    </xf>
    <xf numFmtId="178" fontId="22" fillId="11" borderId="18" xfId="0" applyNumberFormat="1" applyFont="1" applyFill="1" applyBorder="1" applyAlignment="1" applyProtection="1">
      <alignment horizontal="center" vertical="center"/>
      <protection hidden="1"/>
    </xf>
    <xf numFmtId="178" fontId="22" fillId="11" borderId="19" xfId="0" applyNumberFormat="1" applyFont="1" applyFill="1" applyBorder="1" applyAlignment="1" applyProtection="1">
      <alignment horizontal="center" vertical="center"/>
      <protection hidden="1"/>
    </xf>
    <xf numFmtId="178" fontId="22" fillId="11" borderId="20" xfId="0" applyNumberFormat="1" applyFont="1" applyFill="1" applyBorder="1" applyAlignment="1" applyProtection="1">
      <alignment horizontal="center" vertical="center"/>
      <protection hidden="1"/>
    </xf>
    <xf numFmtId="178" fontId="22" fillId="11" borderId="17" xfId="0" applyNumberFormat="1" applyFont="1" applyFill="1" applyBorder="1" applyAlignment="1" applyProtection="1">
      <alignment horizontal="center" vertical="center"/>
      <protection hidden="1"/>
    </xf>
    <xf numFmtId="178" fontId="22" fillId="11" borderId="0" xfId="0" applyNumberFormat="1" applyFont="1" applyFill="1" applyAlignment="1" applyProtection="1">
      <alignment horizontal="center" vertical="center"/>
      <protection hidden="1"/>
    </xf>
    <xf numFmtId="178" fontId="22" fillId="11" borderId="21" xfId="0" applyNumberFormat="1" applyFont="1" applyFill="1" applyBorder="1" applyAlignment="1" applyProtection="1">
      <alignment horizontal="center" vertical="center"/>
      <protection hidden="1"/>
    </xf>
    <xf numFmtId="178" fontId="22" fillId="11" borderId="22" xfId="0" applyNumberFormat="1" applyFont="1" applyFill="1" applyBorder="1" applyAlignment="1" applyProtection="1">
      <alignment horizontal="center" vertical="center"/>
      <protection hidden="1"/>
    </xf>
    <xf numFmtId="178" fontId="22" fillId="11" borderId="23" xfId="0" applyNumberFormat="1" applyFont="1" applyFill="1" applyBorder="1" applyAlignment="1" applyProtection="1">
      <alignment horizontal="center" vertical="center"/>
      <protection hidden="1"/>
    </xf>
    <xf numFmtId="178" fontId="22" fillId="11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9" fontId="24" fillId="0" borderId="25" xfId="0" applyNumberFormat="1" applyFont="1" applyBorder="1" applyAlignment="1" applyProtection="1">
      <alignment horizontal="center" vertical="center"/>
      <protection hidden="1"/>
    </xf>
    <xf numFmtId="9" fontId="24" fillId="0" borderId="27" xfId="0" applyNumberFormat="1" applyFont="1" applyBorder="1" applyAlignment="1" applyProtection="1">
      <alignment horizontal="center" vertical="center"/>
      <protection hidden="1"/>
    </xf>
    <xf numFmtId="9" fontId="24" fillId="0" borderId="26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176" fontId="22" fillId="11" borderId="18" xfId="0" applyNumberFormat="1" applyFont="1" applyFill="1" applyBorder="1" applyAlignment="1" applyProtection="1">
      <alignment horizontal="center" vertical="center"/>
      <protection hidden="1"/>
    </xf>
    <xf numFmtId="176" fontId="22" fillId="11" borderId="19" xfId="0" applyNumberFormat="1" applyFont="1" applyFill="1" applyBorder="1" applyAlignment="1" applyProtection="1">
      <alignment horizontal="center" vertical="center"/>
      <protection hidden="1"/>
    </xf>
    <xf numFmtId="176" fontId="22" fillId="11" borderId="20" xfId="0" applyNumberFormat="1" applyFont="1" applyFill="1" applyBorder="1" applyAlignment="1" applyProtection="1">
      <alignment horizontal="center" vertical="center"/>
      <protection hidden="1"/>
    </xf>
    <xf numFmtId="176" fontId="22" fillId="11" borderId="17" xfId="0" applyNumberFormat="1" applyFont="1" applyFill="1" applyBorder="1" applyAlignment="1" applyProtection="1">
      <alignment horizontal="center" vertical="center"/>
      <protection hidden="1"/>
    </xf>
    <xf numFmtId="176" fontId="22" fillId="11" borderId="0" xfId="0" applyNumberFormat="1" applyFont="1" applyFill="1" applyAlignment="1" applyProtection="1">
      <alignment horizontal="center" vertical="center"/>
      <protection hidden="1"/>
    </xf>
    <xf numFmtId="176" fontId="22" fillId="11" borderId="21" xfId="0" applyNumberFormat="1" applyFont="1" applyFill="1" applyBorder="1" applyAlignment="1" applyProtection="1">
      <alignment horizontal="center" vertical="center"/>
      <protection hidden="1"/>
    </xf>
    <xf numFmtId="176" fontId="22" fillId="11" borderId="22" xfId="0" applyNumberFormat="1" applyFont="1" applyFill="1" applyBorder="1" applyAlignment="1" applyProtection="1">
      <alignment horizontal="center" vertical="center"/>
      <protection hidden="1"/>
    </xf>
    <xf numFmtId="176" fontId="22" fillId="11" borderId="23" xfId="0" applyNumberFormat="1" applyFont="1" applyFill="1" applyBorder="1" applyAlignment="1" applyProtection="1">
      <alignment horizontal="center" vertical="center"/>
      <protection hidden="1"/>
    </xf>
    <xf numFmtId="176" fontId="22" fillId="11" borderId="24" xfId="0" applyNumberFormat="1" applyFont="1" applyFill="1" applyBorder="1" applyAlignment="1" applyProtection="1">
      <alignment horizontal="center" vertical="center"/>
      <protection hidden="1"/>
    </xf>
    <xf numFmtId="5" fontId="1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3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60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年間削減効果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8880839895013124"/>
          <c:y val="0.31666666666666671"/>
          <c:w val="0.69851246719160109"/>
          <c:h val="0.4655016039661709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'リレー+端子台+SW (記入シート)'!$B$150</c:f>
              <c:strCache>
                <c:ptCount val="1"/>
                <c:pt idx="0">
                  <c:v>工数（配線作業）</c:v>
                </c:pt>
              </c:strCache>
            </c:strRef>
          </c:tx>
          <c:invertIfNegative val="0"/>
          <c:cat>
            <c:strRef>
              <c:f>'リレー+端子台+SW (記入シート)'!$C$149:$D$149</c:f>
              <c:strCache>
                <c:ptCount val="2"/>
                <c:pt idx="0">
                  <c:v>ねじ</c:v>
                </c:pt>
                <c:pt idx="1">
                  <c:v>Push-in</c:v>
                </c:pt>
              </c:strCache>
            </c:strRef>
          </c:cat>
          <c:val>
            <c:numRef>
              <c:f>'リレー+端子台+SW (記入シート)'!$C$150:$D$150</c:f>
              <c:numCache>
                <c:formatCode>#,##0.0;[Red]\-#,##0.0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2-40CC-BA72-DD2D609B0B51}"/>
            </c:ext>
          </c:extLst>
        </c:ser>
        <c:ser>
          <c:idx val="2"/>
          <c:order val="1"/>
          <c:tx>
            <c:strRef>
              <c:f>'リレー+端子台+SW (記入シート)'!$B$151</c:f>
              <c:strCache>
                <c:ptCount val="1"/>
                <c:pt idx="0">
                  <c:v>工数（出荷検査・増締め作業）</c:v>
                </c:pt>
              </c:strCache>
            </c:strRef>
          </c:tx>
          <c:invertIfNegative val="0"/>
          <c:cat>
            <c:strRef>
              <c:f>'リレー+端子台+SW (記入シート)'!$C$149:$D$149</c:f>
              <c:strCache>
                <c:ptCount val="2"/>
                <c:pt idx="0">
                  <c:v>ねじ</c:v>
                </c:pt>
                <c:pt idx="1">
                  <c:v>Push-in</c:v>
                </c:pt>
              </c:strCache>
            </c:strRef>
          </c:cat>
          <c:val>
            <c:numRef>
              <c:f>'リレー+端子台+SW (記入シート)'!$C$151:$D$151</c:f>
              <c:numCache>
                <c:formatCode>#,##0.0;[Red]\-#,##0.0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2-40CC-BA72-DD2D609B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170932864"/>
        <c:axId val="118530432"/>
      </c:barChart>
      <c:catAx>
        <c:axId val="170932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18530432"/>
        <c:crosses val="autoZero"/>
        <c:auto val="1"/>
        <c:lblAlgn val="ctr"/>
        <c:lblOffset val="100"/>
        <c:noMultiLvlLbl val="0"/>
      </c:catAx>
      <c:valAx>
        <c:axId val="118530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86085149764928581"/>
              <c:y val="0.88458455273447845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7093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836242344706911"/>
          <c:y val="0.15718175853018374"/>
          <c:w val="0.8133042432195976"/>
          <c:h val="0.1597105570137065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28575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p.idec.com/push-in-simulation2.html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lp.idec.com/push-in-simulation2.html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3</xdr:row>
      <xdr:rowOff>95249</xdr:rowOff>
    </xdr:from>
    <xdr:to>
      <xdr:col>11</xdr:col>
      <xdr:colOff>79234</xdr:colOff>
      <xdr:row>8</xdr:row>
      <xdr:rowOff>28574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742949"/>
          <a:ext cx="7451585" cy="790575"/>
        </a:xfrm>
        <a:prstGeom prst="rect">
          <a:avLst/>
        </a:prstGeom>
      </xdr:spPr>
    </xdr:pic>
    <xdr:clientData/>
  </xdr:twoCellAnchor>
  <xdr:twoCellAnchor>
    <xdr:from>
      <xdr:col>3</xdr:col>
      <xdr:colOff>609600</xdr:colOff>
      <xdr:row>3</xdr:row>
      <xdr:rowOff>28575</xdr:rowOff>
    </xdr:from>
    <xdr:to>
      <xdr:col>4</xdr:col>
      <xdr:colOff>104775</xdr:colOff>
      <xdr:row>6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2667000" y="676275"/>
          <a:ext cx="180975" cy="63817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304800</xdr:colOff>
      <xdr:row>22</xdr:row>
      <xdr:rowOff>152400</xdr:rowOff>
    </xdr:from>
    <xdr:to>
      <xdr:col>5</xdr:col>
      <xdr:colOff>556705</xdr:colOff>
      <xdr:row>24</xdr:row>
      <xdr:rowOff>57150</xdr:rowOff>
    </xdr:to>
    <xdr:pic>
      <xdr:nvPicPr>
        <xdr:cNvPr id="9" name="図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4057650"/>
          <a:ext cx="937705" cy="2476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47625</xdr:rowOff>
    </xdr:from>
    <xdr:to>
      <xdr:col>11</xdr:col>
      <xdr:colOff>104776</xdr:colOff>
      <xdr:row>21</xdr:row>
      <xdr:rowOff>5925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0" y="2066925"/>
          <a:ext cx="7515226" cy="15013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71438</xdr:rowOff>
    </xdr:from>
    <xdr:to>
      <xdr:col>5</xdr:col>
      <xdr:colOff>452439</xdr:colOff>
      <xdr:row>2</xdr:row>
      <xdr:rowOff>119062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28600" y="309563"/>
          <a:ext cx="4119564" cy="285749"/>
          <a:chOff x="9179718" y="2143126"/>
          <a:chExt cx="4667252" cy="285749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9179718" y="2143126"/>
            <a:ext cx="4667252" cy="28574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　　　　　水色セル内に、盤面数や各製品の使用数量を入力してください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63063" y="2190750"/>
            <a:ext cx="695325" cy="190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31</xdr:row>
      <xdr:rowOff>133061</xdr:rowOff>
    </xdr:from>
    <xdr:to>
      <xdr:col>44</xdr:col>
      <xdr:colOff>103908</xdr:colOff>
      <xdr:row>41</xdr:row>
      <xdr:rowOff>98425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67</xdr:row>
      <xdr:rowOff>0</xdr:rowOff>
    </xdr:from>
    <xdr:to>
      <xdr:col>25</xdr:col>
      <xdr:colOff>54882</xdr:colOff>
      <xdr:row>70</xdr:row>
      <xdr:rowOff>20865</xdr:rowOff>
    </xdr:to>
    <xdr:sp macro="" textlink="">
      <xdr:nvSpPr>
        <xdr:cNvPr id="4" name="フローチャート: 代替処理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258300" y="14859000"/>
          <a:ext cx="2283732" cy="535215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C00000"/>
              </a:solidFill>
            </a:rPr>
            <a:t>お問い合わせ</a:t>
          </a:r>
          <a:endParaRPr kumimoji="1" lang="en-US" altLang="ja-JP" sz="1800" b="1">
            <a:solidFill>
              <a:srgbClr val="C00000"/>
            </a:solidFill>
          </a:endParaRPr>
        </a:p>
      </xdr:txBody>
    </xdr:sp>
    <xdr:clientData/>
  </xdr:twoCellAnchor>
  <xdr:oneCellAnchor>
    <xdr:from>
      <xdr:col>18</xdr:col>
      <xdr:colOff>228600</xdr:colOff>
      <xdr:row>71</xdr:row>
      <xdr:rowOff>38100</xdr:rowOff>
    </xdr:from>
    <xdr:ext cx="5607241" cy="49257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772400" y="15582900"/>
          <a:ext cx="5607241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rgbClr val="C00000"/>
              </a:solidFill>
            </a:rPr>
            <a:t>*</a:t>
          </a:r>
          <a:r>
            <a:rPr kumimoji="1" lang="ja-JP" altLang="en-US" sz="1200">
              <a:solidFill>
                <a:srgbClr val="C00000"/>
              </a:solidFill>
            </a:rPr>
            <a:t>さらに詳細なシュミレーションをご希望の場合には、上記よりお問い合わせください。</a:t>
          </a:r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rgbClr val="C00000"/>
              </a:solidFill>
            </a:rPr>
            <a:t>  弊社、営業よりご連絡させていただきます。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topLeftCell="A7" workbookViewId="0"/>
  </sheetViews>
  <sheetFormatPr defaultRowHeight="13.5"/>
  <sheetData>
    <row r="1" spans="1:1" ht="24">
      <c r="A1" s="116" t="s">
        <v>0</v>
      </c>
    </row>
    <row r="3" spans="1:1">
      <c r="A3" t="s">
        <v>1</v>
      </c>
    </row>
    <row r="11" spans="1:1">
      <c r="A11" t="s">
        <v>2</v>
      </c>
    </row>
    <row r="12" spans="1:1">
      <c r="A12" t="s">
        <v>3</v>
      </c>
    </row>
    <row r="24" spans="1:1">
      <c r="A24" t="s">
        <v>4</v>
      </c>
    </row>
  </sheetData>
  <sheetProtection algorithmName="SHA-512" hashValue="B0V2A2UQYp8egs9Vi0WFbp6YarTtqt2MP4siKBjPzhO7hnHUlxnucvUE+O/IWDUfzKyRIikDxbScgr2oa8HZfw==" saltValue="Y3glg1G3XuV1ug8p6b75PA==" spinCount="100000"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O152"/>
  <sheetViews>
    <sheetView showGridLines="0" zoomScale="80" zoomScaleNormal="80" workbookViewId="0">
      <pane ySplit="4" topLeftCell="A5" activePane="bottomLeft" state="frozen"/>
      <selection pane="bottomLeft" activeCell="Q18" sqref="Q18"/>
    </sheetView>
  </sheetViews>
  <sheetFormatPr defaultRowHeight="13.5" outlineLevelRow="1"/>
  <cols>
    <col min="1" max="1" width="3.42578125" customWidth="1"/>
    <col min="2" max="2" width="27.7109375" customWidth="1"/>
    <col min="3" max="3" width="14.7109375" customWidth="1"/>
    <col min="5" max="5" width="3.42578125" customWidth="1"/>
    <col min="6" max="6" width="27.5703125" customWidth="1"/>
    <col min="7" max="7" width="14.5703125" customWidth="1"/>
    <col min="9" max="13" width="9" hidden="1" customWidth="1"/>
    <col min="14" max="14" width="0" hidden="1" customWidth="1"/>
    <col min="15" max="15" width="14.5703125" bestFit="1" customWidth="1"/>
    <col min="16" max="17" width="22.42578125" bestFit="1" customWidth="1"/>
  </cols>
  <sheetData>
    <row r="1" spans="2:8" ht="18.75">
      <c r="B1" s="16" t="s">
        <v>5</v>
      </c>
    </row>
    <row r="2" spans="2:8" ht="18.75">
      <c r="B2" s="16"/>
    </row>
    <row r="4" spans="2:8" ht="24">
      <c r="B4" s="128" t="s">
        <v>6</v>
      </c>
      <c r="C4" s="129"/>
      <c r="D4" s="130"/>
      <c r="F4" s="128" t="s">
        <v>7</v>
      </c>
      <c r="G4" s="129"/>
      <c r="H4" s="130"/>
    </row>
    <row r="5" spans="2:8" ht="24">
      <c r="B5" s="16" t="s">
        <v>8</v>
      </c>
      <c r="C5" s="31"/>
      <c r="D5" s="31"/>
      <c r="F5" s="31"/>
      <c r="G5" s="31"/>
      <c r="H5" s="31"/>
    </row>
    <row r="6" spans="2:8" ht="14.25" customHeight="1">
      <c r="B6" s="135" t="s">
        <v>9</v>
      </c>
      <c r="C6" s="135"/>
      <c r="D6" s="135"/>
      <c r="E6" s="135"/>
      <c r="F6" s="135"/>
      <c r="G6" s="135"/>
      <c r="H6" s="135"/>
    </row>
    <row r="7" spans="2:8" ht="14.25" customHeight="1" thickBot="1">
      <c r="B7" s="32" t="s">
        <v>10</v>
      </c>
      <c r="C7" s="33" t="s">
        <v>11</v>
      </c>
      <c r="D7" s="32" t="s">
        <v>12</v>
      </c>
      <c r="E7" s="14"/>
      <c r="F7" s="32" t="s">
        <v>10</v>
      </c>
      <c r="G7" s="32" t="s">
        <v>11</v>
      </c>
      <c r="H7" s="32" t="s">
        <v>12</v>
      </c>
    </row>
    <row r="8" spans="2:8" ht="14.25" customHeight="1" thickBot="1">
      <c r="B8" s="8" t="s">
        <v>9</v>
      </c>
      <c r="C8" s="20"/>
      <c r="D8" s="9" t="s">
        <v>13</v>
      </c>
      <c r="E8" s="118"/>
      <c r="F8" s="34" t="str">
        <f>B8</f>
        <v>製作面数</v>
      </c>
      <c r="G8" s="51">
        <f>C8</f>
        <v>0</v>
      </c>
      <c r="H8" s="117" t="str">
        <f>D8</f>
        <v>面/月</v>
      </c>
    </row>
    <row r="9" spans="2:8" ht="13.5" customHeight="1">
      <c r="B9" s="31"/>
      <c r="C9" s="31"/>
      <c r="D9" s="31"/>
      <c r="F9" s="31"/>
      <c r="G9" s="31"/>
      <c r="H9" s="31"/>
    </row>
    <row r="10" spans="2:8" ht="18.75">
      <c r="B10" s="16" t="s">
        <v>14</v>
      </c>
    </row>
    <row r="11" spans="2:8">
      <c r="B11" s="131" t="s">
        <v>15</v>
      </c>
      <c r="C11" s="131"/>
      <c r="D11" s="131"/>
      <c r="E11" s="131"/>
      <c r="F11" s="131"/>
      <c r="G11" s="131"/>
      <c r="H11" s="131"/>
    </row>
    <row r="12" spans="2:8" s="6" customFormat="1" ht="14.25" thickBot="1">
      <c r="B12" s="12" t="s">
        <v>10</v>
      </c>
      <c r="C12" s="13" t="s">
        <v>11</v>
      </c>
      <c r="D12" s="12" t="s">
        <v>12</v>
      </c>
      <c r="E12" s="14"/>
      <c r="F12" s="12" t="s">
        <v>10</v>
      </c>
      <c r="G12" s="12" t="s">
        <v>11</v>
      </c>
      <c r="H12" s="12" t="s">
        <v>12</v>
      </c>
    </row>
    <row r="13" spans="2:8" ht="14.25" thickBot="1">
      <c r="B13" s="8" t="s">
        <v>16</v>
      </c>
      <c r="C13" s="20"/>
      <c r="D13" s="9" t="s">
        <v>17</v>
      </c>
      <c r="E13" s="15"/>
      <c r="F13" s="7" t="s">
        <v>16</v>
      </c>
      <c r="G13" s="51">
        <f>C13</f>
        <v>0</v>
      </c>
      <c r="H13" s="2" t="s">
        <v>17</v>
      </c>
    </row>
    <row r="14" spans="2:8" ht="14.25" thickBot="1">
      <c r="B14" s="8" t="s">
        <v>18</v>
      </c>
      <c r="C14" s="20"/>
      <c r="D14" s="9" t="s">
        <v>17</v>
      </c>
      <c r="E14" s="118"/>
      <c r="F14" s="7" t="s">
        <v>18</v>
      </c>
      <c r="G14" s="51">
        <f>C14</f>
        <v>0</v>
      </c>
      <c r="H14" s="2" t="s">
        <v>17</v>
      </c>
    </row>
    <row r="16" spans="2:8">
      <c r="B16" s="132" t="s">
        <v>19</v>
      </c>
      <c r="C16" s="132"/>
      <c r="D16" s="132"/>
      <c r="E16" s="132"/>
      <c r="F16" s="133"/>
      <c r="G16" s="133"/>
      <c r="H16" s="132"/>
    </row>
    <row r="17" spans="2:10" ht="14.25" thickBot="1">
      <c r="B17" s="10" t="s">
        <v>10</v>
      </c>
      <c r="C17" s="11" t="s">
        <v>20</v>
      </c>
      <c r="D17" s="119" t="s">
        <v>12</v>
      </c>
      <c r="E17" s="14"/>
      <c r="F17" s="121" t="s">
        <v>10</v>
      </c>
      <c r="G17" s="10" t="s">
        <v>20</v>
      </c>
      <c r="H17" s="10" t="s">
        <v>12</v>
      </c>
    </row>
    <row r="18" spans="2:10" ht="14.25" thickBot="1">
      <c r="B18" s="40" t="s">
        <v>21</v>
      </c>
      <c r="C18" s="39" t="s">
        <v>22</v>
      </c>
      <c r="E18" s="15"/>
      <c r="F18" s="40"/>
      <c r="G18" s="120"/>
      <c r="H18" s="9"/>
    </row>
    <row r="19" spans="2:10" ht="14.25" thickBot="1">
      <c r="B19" s="8" t="s">
        <v>23</v>
      </c>
      <c r="C19" s="20"/>
      <c r="D19" s="120" t="s">
        <v>24</v>
      </c>
      <c r="E19" s="15"/>
      <c r="F19" s="122" t="s">
        <v>25</v>
      </c>
      <c r="G19" s="41">
        <f>C19</f>
        <v>0</v>
      </c>
      <c r="H19" s="9" t="s">
        <v>24</v>
      </c>
      <c r="J19" s="19"/>
    </row>
    <row r="20" spans="2:10" ht="14.25" thickBot="1">
      <c r="B20" s="8" t="s">
        <v>26</v>
      </c>
      <c r="C20" s="20"/>
      <c r="D20" s="120" t="s">
        <v>24</v>
      </c>
      <c r="E20" s="118"/>
      <c r="F20" s="122" t="s">
        <v>27</v>
      </c>
      <c r="G20" s="41">
        <f>C20</f>
        <v>0</v>
      </c>
      <c r="H20" s="9" t="s">
        <v>24</v>
      </c>
      <c r="J20" s="19"/>
    </row>
    <row r="22" spans="2:10">
      <c r="B22" s="11" t="s">
        <v>10</v>
      </c>
      <c r="C22" s="11" t="s">
        <v>11</v>
      </c>
      <c r="D22" s="10" t="s">
        <v>12</v>
      </c>
      <c r="E22" s="14"/>
      <c r="F22" s="11" t="s">
        <v>10</v>
      </c>
      <c r="G22" s="11" t="s">
        <v>20</v>
      </c>
      <c r="H22" s="10" t="s">
        <v>12</v>
      </c>
    </row>
    <row r="23" spans="2:10">
      <c r="B23" s="7" t="s">
        <v>28</v>
      </c>
      <c r="C23" s="41">
        <f>C19*$C$8</f>
        <v>0</v>
      </c>
      <c r="D23" s="9" t="s">
        <v>17</v>
      </c>
      <c r="E23" s="15"/>
      <c r="F23" s="7" t="s">
        <v>29</v>
      </c>
      <c r="G23" s="41">
        <f>C23</f>
        <v>0</v>
      </c>
      <c r="H23" s="9" t="s">
        <v>17</v>
      </c>
    </row>
    <row r="24" spans="2:10">
      <c r="B24" s="7" t="s">
        <v>30</v>
      </c>
      <c r="C24" s="41">
        <f>C20*$C$8</f>
        <v>0</v>
      </c>
      <c r="D24" s="9" t="s">
        <v>17</v>
      </c>
      <c r="E24" s="15"/>
      <c r="F24" s="7" t="s">
        <v>31</v>
      </c>
      <c r="G24" s="52">
        <f>C24</f>
        <v>0</v>
      </c>
      <c r="H24" s="9" t="s">
        <v>17</v>
      </c>
    </row>
    <row r="25" spans="2:10">
      <c r="B25" s="7" t="s">
        <v>32</v>
      </c>
      <c r="C25" s="41">
        <f>CEILING((C19*8+C20*10.5)/1000*C8,10)</f>
        <v>0</v>
      </c>
      <c r="D25" s="9" t="s">
        <v>33</v>
      </c>
      <c r="E25" s="118"/>
      <c r="F25" s="7" t="s">
        <v>34</v>
      </c>
      <c r="G25" s="53" t="s">
        <v>35</v>
      </c>
      <c r="H25" s="9" t="s">
        <v>33</v>
      </c>
    </row>
    <row r="27" spans="2:10">
      <c r="B27" s="134" t="s">
        <v>36</v>
      </c>
      <c r="C27" s="134"/>
      <c r="D27" s="134"/>
      <c r="E27" s="134"/>
      <c r="F27" s="134"/>
      <c r="G27" s="134"/>
      <c r="H27" s="134"/>
    </row>
    <row r="28" spans="2:10" ht="14.25" thickBot="1">
      <c r="B28" s="23" t="s">
        <v>10</v>
      </c>
      <c r="C28" s="24" t="s">
        <v>11</v>
      </c>
      <c r="D28" s="23" t="s">
        <v>12</v>
      </c>
      <c r="E28" s="14"/>
      <c r="F28" s="23" t="s">
        <v>10</v>
      </c>
      <c r="G28" s="23" t="s">
        <v>11</v>
      </c>
      <c r="H28" s="23" t="s">
        <v>12</v>
      </c>
    </row>
    <row r="29" spans="2:10" ht="14.25" thickBot="1">
      <c r="B29" s="8" t="s">
        <v>37</v>
      </c>
      <c r="C29" s="20"/>
      <c r="D29" s="9" t="s">
        <v>17</v>
      </c>
      <c r="E29" s="15"/>
      <c r="F29" s="7" t="str">
        <f>B29</f>
        <v>非照光1接点</v>
      </c>
      <c r="G29" s="54">
        <f>C29</f>
        <v>0</v>
      </c>
      <c r="H29" s="2" t="s">
        <v>17</v>
      </c>
    </row>
    <row r="30" spans="2:10" ht="14.25" thickBot="1">
      <c r="B30" s="8" t="s">
        <v>38</v>
      </c>
      <c r="C30" s="20"/>
      <c r="D30" s="9" t="s">
        <v>17</v>
      </c>
      <c r="E30" s="15"/>
      <c r="F30" s="7" t="str">
        <f t="shared" ref="F30:F33" si="0">B30</f>
        <v>非照光2接点</v>
      </c>
      <c r="G30" s="51">
        <f>C30</f>
        <v>0</v>
      </c>
      <c r="H30" s="2" t="s">
        <v>17</v>
      </c>
    </row>
    <row r="31" spans="2:10" ht="14.25" thickBot="1">
      <c r="B31" s="8" t="s">
        <v>39</v>
      </c>
      <c r="C31" s="20"/>
      <c r="D31" s="9" t="s">
        <v>17</v>
      </c>
      <c r="E31" s="15"/>
      <c r="F31" s="7" t="str">
        <f t="shared" si="0"/>
        <v>照光1接点</v>
      </c>
      <c r="G31" s="51">
        <f t="shared" ref="G31:G32" si="1">C31</f>
        <v>0</v>
      </c>
      <c r="H31" s="2" t="s">
        <v>17</v>
      </c>
    </row>
    <row r="32" spans="2:10" ht="14.25" thickBot="1">
      <c r="B32" s="8" t="s">
        <v>40</v>
      </c>
      <c r="C32" s="20"/>
      <c r="D32" s="9" t="s">
        <v>17</v>
      </c>
      <c r="E32" s="15"/>
      <c r="F32" s="7" t="str">
        <f t="shared" si="0"/>
        <v>照光2接点</v>
      </c>
      <c r="G32" s="51">
        <f t="shared" si="1"/>
        <v>0</v>
      </c>
      <c r="H32" s="2" t="s">
        <v>17</v>
      </c>
    </row>
    <row r="33" spans="2:15" ht="14.25" thickBot="1">
      <c r="B33" s="8" t="s">
        <v>41</v>
      </c>
      <c r="C33" s="20"/>
      <c r="D33" s="9" t="s">
        <v>17</v>
      </c>
      <c r="E33" s="118"/>
      <c r="F33" s="7" t="str">
        <f t="shared" si="0"/>
        <v>表示灯</v>
      </c>
      <c r="G33" s="51">
        <f>C33</f>
        <v>0</v>
      </c>
      <c r="H33" s="2" t="s">
        <v>17</v>
      </c>
    </row>
    <row r="35" spans="2:15" ht="18.75">
      <c r="B35" s="16" t="s">
        <v>42</v>
      </c>
    </row>
    <row r="36" spans="2:15" outlineLevel="1">
      <c r="B36" s="125" t="s">
        <v>15</v>
      </c>
      <c r="C36" s="125"/>
      <c r="D36" s="125"/>
      <c r="E36" s="125"/>
      <c r="F36" s="125"/>
      <c r="G36" s="125"/>
      <c r="H36" s="125"/>
    </row>
    <row r="37" spans="2:15" outlineLevel="1">
      <c r="B37" s="2" t="s">
        <v>43</v>
      </c>
      <c r="C37" s="29">
        <v>2</v>
      </c>
      <c r="D37" s="2" t="s">
        <v>44</v>
      </c>
      <c r="E37" s="14"/>
      <c r="F37" s="2" t="s">
        <v>43</v>
      </c>
      <c r="G37" s="55">
        <f>C37*45%</f>
        <v>0.9</v>
      </c>
      <c r="H37" s="2" t="s">
        <v>44</v>
      </c>
      <c r="I37" s="3" t="s">
        <v>45</v>
      </c>
      <c r="O37" s="17"/>
    </row>
    <row r="38" spans="2:15" outlineLevel="1">
      <c r="B38" s="2" t="s">
        <v>46</v>
      </c>
      <c r="C38" s="29">
        <v>3.5</v>
      </c>
      <c r="D38" s="2" t="s">
        <v>44</v>
      </c>
      <c r="E38" s="15"/>
      <c r="F38" s="2" t="s">
        <v>46</v>
      </c>
      <c r="G38" s="55">
        <f>C38*45%</f>
        <v>1.575</v>
      </c>
      <c r="H38" s="2" t="s">
        <v>44</v>
      </c>
      <c r="I38" s="3" t="s">
        <v>45</v>
      </c>
      <c r="O38" s="17"/>
    </row>
    <row r="39" spans="2:15" outlineLevel="1">
      <c r="B39" s="2" t="s">
        <v>47</v>
      </c>
      <c r="C39" s="52">
        <f>(C37*C13)+(C38*C14)</f>
        <v>0</v>
      </c>
      <c r="D39" s="2" t="s">
        <v>44</v>
      </c>
      <c r="E39" s="15"/>
      <c r="F39" s="2" t="s">
        <v>47</v>
      </c>
      <c r="G39" s="56">
        <f>(G37*G13)+(G38*G14)</f>
        <v>0</v>
      </c>
      <c r="H39" s="2" t="s">
        <v>44</v>
      </c>
    </row>
    <row r="40" spans="2:15" outlineLevel="1">
      <c r="B40" s="2" t="s">
        <v>48</v>
      </c>
      <c r="C40" s="2"/>
      <c r="D40" s="2"/>
      <c r="E40" s="118"/>
      <c r="F40" s="2"/>
      <c r="G40" s="2"/>
      <c r="H40" s="2"/>
    </row>
    <row r="41" spans="2:15" outlineLevel="1"/>
    <row r="42" spans="2:15" outlineLevel="1">
      <c r="B42" s="126" t="s">
        <v>19</v>
      </c>
      <c r="C42" s="126"/>
      <c r="D42" s="126"/>
      <c r="E42" s="126"/>
      <c r="F42" s="126"/>
      <c r="G42" s="126"/>
      <c r="H42" s="126"/>
    </row>
    <row r="43" spans="2:15" outlineLevel="1">
      <c r="B43" s="2" t="s">
        <v>49</v>
      </c>
      <c r="C43" s="42">
        <f>(10.4+20)/60</f>
        <v>0.5066666666666666</v>
      </c>
      <c r="D43" s="2" t="s">
        <v>44</v>
      </c>
      <c r="E43" s="14"/>
      <c r="F43" s="2" t="s">
        <v>50</v>
      </c>
      <c r="G43" s="55">
        <f>C44*45%</f>
        <v>7.8E-2</v>
      </c>
      <c r="H43" s="2" t="s">
        <v>44</v>
      </c>
      <c r="I43" s="1"/>
      <c r="J43" t="s">
        <v>51</v>
      </c>
      <c r="K43" s="17">
        <f>G43/C43</f>
        <v>0.15394736842105264</v>
      </c>
      <c r="O43" s="17"/>
    </row>
    <row r="44" spans="2:15" outlineLevel="1">
      <c r="B44" s="2" t="s">
        <v>52</v>
      </c>
      <c r="C44" s="42">
        <f>10.4/60</f>
        <v>0.17333333333333334</v>
      </c>
      <c r="D44" s="2" t="s">
        <v>44</v>
      </c>
      <c r="E44" s="15"/>
      <c r="F44" s="2"/>
      <c r="G44" s="2"/>
      <c r="H44" s="2"/>
      <c r="I44" s="1" t="s">
        <v>45</v>
      </c>
      <c r="J44" t="s">
        <v>53</v>
      </c>
      <c r="K44" s="17">
        <f>G43/C44</f>
        <v>0.45</v>
      </c>
      <c r="O44" s="17"/>
    </row>
    <row r="45" spans="2:15" outlineLevel="1">
      <c r="B45" s="2" t="s">
        <v>47</v>
      </c>
      <c r="C45" s="123">
        <f>IF($C$18="セルフアップ",$C$43*($C$23+$C$24),$C$44*($C$23+$C$24))</f>
        <v>0</v>
      </c>
      <c r="D45" s="2" t="s">
        <v>44</v>
      </c>
      <c r="E45" s="118"/>
      <c r="F45" s="2" t="s">
        <v>47</v>
      </c>
      <c r="G45" s="56">
        <f>$G$43*($G$23+$G$24)</f>
        <v>0</v>
      </c>
      <c r="H45" s="2" t="s">
        <v>44</v>
      </c>
      <c r="K45" s="17"/>
    </row>
    <row r="46" spans="2:15" outlineLevel="1"/>
    <row r="47" spans="2:15" outlineLevel="1">
      <c r="B47" s="127" t="s">
        <v>36</v>
      </c>
      <c r="C47" s="127"/>
      <c r="D47" s="127"/>
      <c r="E47" s="127"/>
      <c r="F47" s="127"/>
      <c r="G47" s="127"/>
      <c r="H47" s="127"/>
    </row>
    <row r="48" spans="2:15" outlineLevel="1">
      <c r="B48" s="7" t="s">
        <v>37</v>
      </c>
      <c r="C48" s="43">
        <f>ROUND((40)/60,2)</f>
        <v>0.67</v>
      </c>
      <c r="D48" s="2" t="s">
        <v>44</v>
      </c>
      <c r="E48" s="14"/>
      <c r="F48" s="7" t="str">
        <f>B48</f>
        <v>非照光1接点</v>
      </c>
      <c r="G48" s="55">
        <f>C48*25%</f>
        <v>0.16750000000000001</v>
      </c>
      <c r="H48" s="2" t="s">
        <v>44</v>
      </c>
      <c r="O48" s="17"/>
    </row>
    <row r="49" spans="2:15" outlineLevel="1">
      <c r="B49" s="7" t="s">
        <v>38</v>
      </c>
      <c r="C49" s="43">
        <f>ROUND((40*2)/60,2)</f>
        <v>1.33</v>
      </c>
      <c r="D49" s="2" t="s">
        <v>44</v>
      </c>
      <c r="E49" s="15"/>
      <c r="F49" s="7" t="str">
        <f t="shared" ref="F49:F52" si="2">B49</f>
        <v>非照光2接点</v>
      </c>
      <c r="G49" s="55">
        <f>C49*25%</f>
        <v>0.33250000000000002</v>
      </c>
      <c r="H49" s="2" t="s">
        <v>44</v>
      </c>
      <c r="O49" s="17"/>
    </row>
    <row r="50" spans="2:15" outlineLevel="1">
      <c r="B50" s="7" t="s">
        <v>39</v>
      </c>
      <c r="C50" s="43">
        <f>ROUND((40*2)/60,2)</f>
        <v>1.33</v>
      </c>
      <c r="D50" s="2" t="s">
        <v>44</v>
      </c>
      <c r="E50" s="15"/>
      <c r="F50" s="7" t="str">
        <f t="shared" si="2"/>
        <v>照光1接点</v>
      </c>
      <c r="G50" s="55">
        <f>C50*25%</f>
        <v>0.33250000000000002</v>
      </c>
      <c r="H50" s="2" t="s">
        <v>44</v>
      </c>
      <c r="O50" s="17"/>
    </row>
    <row r="51" spans="2:15" outlineLevel="1">
      <c r="B51" s="7" t="s">
        <v>40</v>
      </c>
      <c r="C51" s="43">
        <f>ROUND((40*3)/60,2)</f>
        <v>2</v>
      </c>
      <c r="D51" s="2" t="s">
        <v>44</v>
      </c>
      <c r="E51" s="15"/>
      <c r="F51" s="7" t="str">
        <f t="shared" si="2"/>
        <v>照光2接点</v>
      </c>
      <c r="G51" s="55">
        <f t="shared" ref="G51:G52" si="3">C51*25%</f>
        <v>0.5</v>
      </c>
      <c r="H51" s="2" t="s">
        <v>44</v>
      </c>
      <c r="O51" s="17"/>
    </row>
    <row r="52" spans="2:15" outlineLevel="1">
      <c r="B52" s="7" t="s">
        <v>41</v>
      </c>
      <c r="C52" s="43">
        <f>ROUND((40)/60,2)</f>
        <v>0.67</v>
      </c>
      <c r="D52" s="2" t="s">
        <v>44</v>
      </c>
      <c r="E52" s="15"/>
      <c r="F52" s="7" t="str">
        <f t="shared" si="2"/>
        <v>表示灯</v>
      </c>
      <c r="G52" s="55">
        <f t="shared" si="3"/>
        <v>0.16750000000000001</v>
      </c>
      <c r="H52" s="2" t="s">
        <v>44</v>
      </c>
      <c r="O52" s="17"/>
    </row>
    <row r="53" spans="2:15" outlineLevel="1">
      <c r="B53" s="2" t="s">
        <v>47</v>
      </c>
      <c r="C53" s="52">
        <f>(C48*C29)+(C49*C30)+(C50*C31)+(C51*C32)+(C52*C33)</f>
        <v>0</v>
      </c>
      <c r="D53" s="2" t="s">
        <v>44</v>
      </c>
      <c r="E53" s="118"/>
      <c r="F53" s="2" t="s">
        <v>47</v>
      </c>
      <c r="G53" s="52">
        <f>(G48*G29)+(G49*G30)+(G50*G31)+(G51*G32)+(G52*G33)</f>
        <v>0</v>
      </c>
      <c r="H53" s="2" t="s">
        <v>44</v>
      </c>
    </row>
    <row r="54" spans="2:15">
      <c r="C54" s="25"/>
      <c r="G54" s="25"/>
    </row>
    <row r="55" spans="2:15">
      <c r="C55" s="25"/>
      <c r="G55" s="25"/>
    </row>
    <row r="56" spans="2:15" ht="18.75">
      <c r="B56" s="16" t="s">
        <v>54</v>
      </c>
    </row>
    <row r="57" spans="2:15" outlineLevel="1">
      <c r="B57" s="125" t="s">
        <v>15</v>
      </c>
      <c r="C57" s="125"/>
      <c r="D57" s="125"/>
      <c r="E57" s="125"/>
      <c r="F57" s="125"/>
      <c r="G57" s="125"/>
      <c r="H57" s="125"/>
    </row>
    <row r="58" spans="2:15" outlineLevel="1">
      <c r="B58" s="2" t="s">
        <v>43</v>
      </c>
      <c r="C58" s="26">
        <v>0.33329999999999999</v>
      </c>
      <c r="D58" s="2" t="s">
        <v>44</v>
      </c>
      <c r="E58" s="14"/>
      <c r="F58" s="2" t="s">
        <v>43</v>
      </c>
      <c r="G58" s="55">
        <f>C58*50%</f>
        <v>0.16664999999999999</v>
      </c>
      <c r="H58" s="2" t="s">
        <v>44</v>
      </c>
    </row>
    <row r="59" spans="2:15" outlineLevel="1">
      <c r="B59" s="2" t="s">
        <v>46</v>
      </c>
      <c r="C59" s="26">
        <v>0.66659999999999997</v>
      </c>
      <c r="D59" s="2" t="s">
        <v>44</v>
      </c>
      <c r="E59" s="15"/>
      <c r="F59" s="2" t="s">
        <v>46</v>
      </c>
      <c r="G59" s="55">
        <f>C59*50%</f>
        <v>0.33329999999999999</v>
      </c>
      <c r="H59" s="2" t="s">
        <v>44</v>
      </c>
    </row>
    <row r="60" spans="2:15" outlineLevel="1">
      <c r="B60" s="2" t="s">
        <v>47</v>
      </c>
      <c r="C60" s="52">
        <f>(C58*C13)+(C59*C14)</f>
        <v>0</v>
      </c>
      <c r="D60" s="2" t="s">
        <v>44</v>
      </c>
      <c r="E60" s="15"/>
      <c r="F60" s="2" t="s">
        <v>47</v>
      </c>
      <c r="G60" s="56">
        <f>(G58*G13)+(G59*G14)</f>
        <v>0</v>
      </c>
      <c r="H60" s="2" t="s">
        <v>44</v>
      </c>
    </row>
    <row r="61" spans="2:15" outlineLevel="1">
      <c r="B61" s="2" t="s">
        <v>48</v>
      </c>
      <c r="C61" s="2"/>
      <c r="D61" s="2"/>
      <c r="E61" s="118"/>
      <c r="F61" s="2"/>
      <c r="G61" s="2"/>
      <c r="H61" s="2"/>
    </row>
    <row r="62" spans="2:15" outlineLevel="1"/>
    <row r="63" spans="2:15" outlineLevel="1">
      <c r="B63" s="126" t="s">
        <v>19</v>
      </c>
      <c r="C63" s="126"/>
      <c r="D63" s="126"/>
      <c r="E63" s="126"/>
      <c r="F63" s="126"/>
      <c r="G63" s="126"/>
      <c r="H63" s="126"/>
    </row>
    <row r="64" spans="2:15" outlineLevel="1">
      <c r="B64" s="2" t="s">
        <v>50</v>
      </c>
      <c r="C64" s="22">
        <v>8.3299999999999999E-2</v>
      </c>
      <c r="D64" s="2" t="s">
        <v>44</v>
      </c>
      <c r="E64" s="14"/>
      <c r="F64" s="2" t="s">
        <v>50</v>
      </c>
      <c r="G64" s="55">
        <f>C64*50%</f>
        <v>4.165E-2</v>
      </c>
      <c r="H64" s="2" t="s">
        <v>44</v>
      </c>
    </row>
    <row r="65" spans="2:14" outlineLevel="1">
      <c r="B65" s="2" t="s">
        <v>47</v>
      </c>
      <c r="C65" s="124">
        <f>C64*(C23+C24)</f>
        <v>0</v>
      </c>
      <c r="D65" s="2" t="s">
        <v>44</v>
      </c>
      <c r="E65" s="118"/>
      <c r="F65" s="2" t="s">
        <v>47</v>
      </c>
      <c r="G65" s="56">
        <f>G64*(G23+G24)</f>
        <v>0</v>
      </c>
      <c r="H65" s="2" t="s">
        <v>44</v>
      </c>
    </row>
    <row r="66" spans="2:14" outlineLevel="1"/>
    <row r="67" spans="2:14" outlineLevel="1">
      <c r="B67" s="127" t="s">
        <v>36</v>
      </c>
      <c r="C67" s="127"/>
      <c r="D67" s="127"/>
      <c r="E67" s="127"/>
      <c r="F67" s="127"/>
      <c r="G67" s="127"/>
      <c r="H67" s="127"/>
    </row>
    <row r="68" spans="2:14" outlineLevel="1">
      <c r="B68" s="7" t="s">
        <v>37</v>
      </c>
      <c r="C68" s="26">
        <v>0.1333</v>
      </c>
      <c r="D68" s="2" t="s">
        <v>44</v>
      </c>
      <c r="E68" s="14"/>
      <c r="F68" s="7" t="str">
        <f>B68</f>
        <v>非照光1接点</v>
      </c>
      <c r="G68" s="55">
        <f>C68*50%</f>
        <v>6.6650000000000001E-2</v>
      </c>
      <c r="H68" s="2" t="s">
        <v>44</v>
      </c>
    </row>
    <row r="69" spans="2:14" outlineLevel="1">
      <c r="B69" s="7" t="s">
        <v>38</v>
      </c>
      <c r="C69" s="26">
        <v>0.2</v>
      </c>
      <c r="D69" s="2" t="s">
        <v>44</v>
      </c>
      <c r="E69" s="15"/>
      <c r="F69" s="7" t="str">
        <f t="shared" ref="F69:F72" si="4">B69</f>
        <v>非照光2接点</v>
      </c>
      <c r="G69" s="55">
        <f>C69*50%</f>
        <v>0.1</v>
      </c>
      <c r="H69" s="2" t="s">
        <v>44</v>
      </c>
    </row>
    <row r="70" spans="2:14" outlineLevel="1">
      <c r="B70" s="7" t="s">
        <v>39</v>
      </c>
      <c r="C70" s="26">
        <v>0.2</v>
      </c>
      <c r="D70" s="2" t="s">
        <v>44</v>
      </c>
      <c r="E70" s="15"/>
      <c r="F70" s="7" t="str">
        <f t="shared" si="4"/>
        <v>照光1接点</v>
      </c>
      <c r="G70" s="55">
        <f>C70*50%</f>
        <v>0.1</v>
      </c>
      <c r="H70" s="2" t="s">
        <v>44</v>
      </c>
    </row>
    <row r="71" spans="2:14" outlineLevel="1">
      <c r="B71" s="7" t="s">
        <v>40</v>
      </c>
      <c r="C71" s="26">
        <v>0.33</v>
      </c>
      <c r="D71" s="2" t="s">
        <v>44</v>
      </c>
      <c r="E71" s="15"/>
      <c r="F71" s="7" t="str">
        <f t="shared" si="4"/>
        <v>照光2接点</v>
      </c>
      <c r="G71" s="55">
        <f t="shared" ref="G71:G72" si="5">C71*50%</f>
        <v>0.16500000000000001</v>
      </c>
      <c r="H71" s="2" t="s">
        <v>44</v>
      </c>
    </row>
    <row r="72" spans="2:14" outlineLevel="1">
      <c r="B72" s="7" t="s">
        <v>41</v>
      </c>
      <c r="C72" s="26">
        <v>0.13</v>
      </c>
      <c r="D72" s="2" t="s">
        <v>44</v>
      </c>
      <c r="E72" s="15"/>
      <c r="F72" s="7" t="str">
        <f t="shared" si="4"/>
        <v>表示灯</v>
      </c>
      <c r="G72" s="55">
        <f t="shared" si="5"/>
        <v>6.5000000000000002E-2</v>
      </c>
      <c r="H72" s="2" t="s">
        <v>44</v>
      </c>
    </row>
    <row r="73" spans="2:14" outlineLevel="1">
      <c r="B73" s="2" t="s">
        <v>47</v>
      </c>
      <c r="C73" s="52">
        <f>(C68*C29)+(C69*C30)+(C70*C31)+(C71*C32)+(C72*C33)</f>
        <v>0</v>
      </c>
      <c r="D73" s="2" t="s">
        <v>44</v>
      </c>
      <c r="E73" s="118"/>
      <c r="F73" s="2" t="s">
        <v>47</v>
      </c>
      <c r="G73" s="52">
        <f>(G68*G29)+(G69*G30)+(G70*G31)+(G71*G32)+(G72*G33)</f>
        <v>0</v>
      </c>
      <c r="H73" s="2" t="s">
        <v>44</v>
      </c>
    </row>
    <row r="74" spans="2:14">
      <c r="C74" s="25"/>
      <c r="G74" s="25"/>
    </row>
    <row r="76" spans="2:14" ht="18.75" customHeight="1">
      <c r="B76" s="16" t="s">
        <v>55</v>
      </c>
    </row>
    <row r="77" spans="2:14" ht="14.25" outlineLevel="1" thickBot="1">
      <c r="B77" t="s">
        <v>56</v>
      </c>
      <c r="C77" s="25"/>
      <c r="G77" s="25"/>
    </row>
    <row r="78" spans="2:14" ht="14.25" outlineLevel="1" thickBot="1">
      <c r="B78" t="s">
        <v>15</v>
      </c>
      <c r="C78" s="44">
        <f>C39/60*12</f>
        <v>0</v>
      </c>
      <c r="D78" t="s">
        <v>57</v>
      </c>
      <c r="F78" t="s">
        <v>15</v>
      </c>
      <c r="G78" s="44">
        <f>G39/60*12</f>
        <v>0</v>
      </c>
      <c r="H78" t="s">
        <v>57</v>
      </c>
      <c r="N78" s="17" t="e">
        <f>(C78-G78)/C78</f>
        <v>#DIV/0!</v>
      </c>
    </row>
    <row r="79" spans="2:14" ht="14.25" outlineLevel="1" thickBot="1">
      <c r="B79" t="s">
        <v>19</v>
      </c>
      <c r="C79" s="44">
        <f>C45/60*12</f>
        <v>0</v>
      </c>
      <c r="D79" t="s">
        <v>57</v>
      </c>
      <c r="F79" t="s">
        <v>19</v>
      </c>
      <c r="G79" s="44">
        <f>G45/60*12</f>
        <v>0</v>
      </c>
      <c r="H79" t="s">
        <v>57</v>
      </c>
      <c r="N79" s="17" t="e">
        <f t="shared" ref="N79:N81" si="6">(C79-G79)/C79</f>
        <v>#DIV/0!</v>
      </c>
    </row>
    <row r="80" spans="2:14" ht="14.25" outlineLevel="1" thickBot="1">
      <c r="B80" t="s">
        <v>36</v>
      </c>
      <c r="C80" s="44">
        <f>C53/60*12</f>
        <v>0</v>
      </c>
      <c r="D80" t="s">
        <v>57</v>
      </c>
      <c r="F80" t="s">
        <v>36</v>
      </c>
      <c r="G80" s="44">
        <f>G53/60*12</f>
        <v>0</v>
      </c>
      <c r="H80" t="s">
        <v>57</v>
      </c>
      <c r="N80" s="17" t="e">
        <f t="shared" si="6"/>
        <v>#DIV/0!</v>
      </c>
    </row>
    <row r="81" spans="2:14" ht="14.25" outlineLevel="1" thickBot="1">
      <c r="B81" t="s">
        <v>58</v>
      </c>
      <c r="C81" s="45">
        <f>SUM(C78:C80)</f>
        <v>0</v>
      </c>
      <c r="D81" t="s">
        <v>57</v>
      </c>
      <c r="F81" t="s">
        <v>58</v>
      </c>
      <c r="G81" s="45">
        <f>SUM(G78:G80)</f>
        <v>0</v>
      </c>
      <c r="H81" t="s">
        <v>57</v>
      </c>
      <c r="N81" s="17" t="e">
        <f t="shared" si="6"/>
        <v>#DIV/0!</v>
      </c>
    </row>
    <row r="82" spans="2:14" outlineLevel="1">
      <c r="C82" s="25"/>
      <c r="G82" s="25"/>
    </row>
    <row r="83" spans="2:14" ht="14.25" outlineLevel="1" thickBot="1">
      <c r="B83" t="s">
        <v>59</v>
      </c>
      <c r="C83" s="25"/>
      <c r="G83" s="25"/>
    </row>
    <row r="84" spans="2:14" ht="14.25" outlineLevel="1" thickBot="1">
      <c r="B84" t="s">
        <v>15</v>
      </c>
      <c r="C84" s="44">
        <f>C60/60*12</f>
        <v>0</v>
      </c>
      <c r="D84" t="s">
        <v>57</v>
      </c>
      <c r="F84" t="s">
        <v>15</v>
      </c>
      <c r="G84" s="44">
        <f>G60/60*12</f>
        <v>0</v>
      </c>
      <c r="H84" t="s">
        <v>57</v>
      </c>
      <c r="N84" s="17" t="e">
        <f t="shared" ref="N84:N87" si="7">(C84-G84)/C84</f>
        <v>#DIV/0!</v>
      </c>
    </row>
    <row r="85" spans="2:14" ht="14.25" outlineLevel="1" thickBot="1">
      <c r="B85" t="s">
        <v>19</v>
      </c>
      <c r="C85" s="44">
        <f>C65/60*12</f>
        <v>0</v>
      </c>
      <c r="D85" t="s">
        <v>57</v>
      </c>
      <c r="F85" t="s">
        <v>19</v>
      </c>
      <c r="G85" s="44">
        <f>G65/60*12</f>
        <v>0</v>
      </c>
      <c r="H85" t="s">
        <v>57</v>
      </c>
      <c r="N85" s="17" t="e">
        <f t="shared" si="7"/>
        <v>#DIV/0!</v>
      </c>
    </row>
    <row r="86" spans="2:14" ht="14.25" outlineLevel="1" thickBot="1">
      <c r="B86" t="s">
        <v>36</v>
      </c>
      <c r="C86" s="44">
        <f>C73/60*12</f>
        <v>0</v>
      </c>
      <c r="D86" t="s">
        <v>57</v>
      </c>
      <c r="F86" t="s">
        <v>36</v>
      </c>
      <c r="G86" s="44">
        <f>G73/60*12</f>
        <v>0</v>
      </c>
      <c r="H86" t="s">
        <v>57</v>
      </c>
      <c r="N86" s="17" t="e">
        <f t="shared" si="7"/>
        <v>#DIV/0!</v>
      </c>
    </row>
    <row r="87" spans="2:14" ht="14.25" outlineLevel="1" thickBot="1">
      <c r="B87" t="s">
        <v>58</v>
      </c>
      <c r="C87" s="45">
        <f>SUM(C84:C86)</f>
        <v>0</v>
      </c>
      <c r="D87" t="s">
        <v>57</v>
      </c>
      <c r="F87" t="s">
        <v>58</v>
      </c>
      <c r="G87" s="45">
        <f>SUM(G84:G86)</f>
        <v>0</v>
      </c>
      <c r="H87" t="s">
        <v>57</v>
      </c>
      <c r="N87" s="17" t="e">
        <f t="shared" si="7"/>
        <v>#DIV/0!</v>
      </c>
    </row>
    <row r="88" spans="2:14" outlineLevel="1">
      <c r="C88" s="25"/>
      <c r="G88" s="25"/>
    </row>
    <row r="89" spans="2:14" ht="14.25" outlineLevel="1" thickBot="1">
      <c r="B89" t="s">
        <v>60</v>
      </c>
      <c r="C89" s="25"/>
      <c r="G89" s="25"/>
    </row>
    <row r="90" spans="2:14" ht="14.25" outlineLevel="1" thickBot="1">
      <c r="B90" t="s">
        <v>58</v>
      </c>
      <c r="C90" s="45">
        <f>C81+C87</f>
        <v>0</v>
      </c>
      <c r="D90" t="s">
        <v>57</v>
      </c>
      <c r="F90" t="s">
        <v>58</v>
      </c>
      <c r="G90" s="45">
        <f>G81+G87</f>
        <v>0</v>
      </c>
      <c r="H90" t="s">
        <v>57</v>
      </c>
      <c r="N90" s="17" t="e">
        <f>(C90-G90)/C90</f>
        <v>#DIV/0!</v>
      </c>
    </row>
    <row r="91" spans="2:14" ht="14.25" thickBot="1"/>
    <row r="92" spans="2:14" ht="36" customHeight="1" thickBot="1">
      <c r="F92" s="4" t="s">
        <v>61</v>
      </c>
      <c r="G92" s="57">
        <f>(((C39-G39)+(C45-G45)+(C53-G53)+(C60-G60)+(C65-G65)+(C73-G73))*12)/60</f>
        <v>0</v>
      </c>
      <c r="H92" t="s">
        <v>57</v>
      </c>
    </row>
    <row r="93" spans="2:14">
      <c r="B93" t="s">
        <v>62</v>
      </c>
    </row>
    <row r="94" spans="2:14">
      <c r="B94" t="s">
        <v>63</v>
      </c>
    </row>
    <row r="95" spans="2:14">
      <c r="B95" t="s">
        <v>64</v>
      </c>
    </row>
    <row r="96" spans="2:14">
      <c r="B96" t="s">
        <v>65</v>
      </c>
    </row>
    <row r="97" spans="2:8">
      <c r="B97" t="s">
        <v>66</v>
      </c>
    </row>
    <row r="98" spans="2:8">
      <c r="B98" t="s">
        <v>67</v>
      </c>
    </row>
    <row r="99" spans="2:8">
      <c r="B99" t="s">
        <v>68</v>
      </c>
    </row>
    <row r="101" spans="2:8" hidden="1">
      <c r="B101" t="s">
        <v>69</v>
      </c>
    </row>
    <row r="102" spans="2:8" hidden="1">
      <c r="B102" t="s">
        <v>15</v>
      </c>
      <c r="F102" t="s">
        <v>15</v>
      </c>
    </row>
    <row r="103" spans="2:8" hidden="1">
      <c r="B103" t="s">
        <v>16</v>
      </c>
      <c r="C103" s="35">
        <f>C13*(C37+C58)</f>
        <v>0</v>
      </c>
      <c r="D103" t="s">
        <v>44</v>
      </c>
      <c r="F103" s="6" t="s">
        <v>16</v>
      </c>
      <c r="G103" s="37">
        <f>G13*G37</f>
        <v>0</v>
      </c>
      <c r="H103" t="s">
        <v>44</v>
      </c>
    </row>
    <row r="104" spans="2:8" hidden="1">
      <c r="B104" t="s">
        <v>18</v>
      </c>
      <c r="C104" s="35">
        <f>C14*(C38+C59)</f>
        <v>0</v>
      </c>
      <c r="D104" t="s">
        <v>44</v>
      </c>
      <c r="F104" s="6" t="s">
        <v>18</v>
      </c>
      <c r="G104" s="37">
        <f>G14*G38</f>
        <v>0</v>
      </c>
      <c r="H104" t="s">
        <v>44</v>
      </c>
    </row>
    <row r="105" spans="2:8" hidden="1">
      <c r="B105" t="s">
        <v>58</v>
      </c>
      <c r="C105" s="35">
        <f>SUM(C103:C104)</f>
        <v>0</v>
      </c>
      <c r="D105" t="s">
        <v>44</v>
      </c>
      <c r="F105" s="6" t="s">
        <v>58</v>
      </c>
      <c r="G105" s="37">
        <f>SUM(G103:G104)</f>
        <v>0</v>
      </c>
      <c r="H105" t="s">
        <v>44</v>
      </c>
    </row>
    <row r="106" spans="2:8" hidden="1">
      <c r="C106" s="36"/>
      <c r="G106" s="38"/>
    </row>
    <row r="107" spans="2:8" hidden="1">
      <c r="B107" t="s">
        <v>19</v>
      </c>
      <c r="C107" s="36"/>
      <c r="G107" s="38"/>
    </row>
    <row r="108" spans="2:8" hidden="1">
      <c r="B108" t="s">
        <v>28</v>
      </c>
      <c r="C108" s="35">
        <f>IF($C$18="セルフアップ",($C$43+C64)*$C$23,($C$44+C64)*$C$23)</f>
        <v>0</v>
      </c>
      <c r="D108" t="s">
        <v>44</v>
      </c>
      <c r="F108" t="s">
        <v>29</v>
      </c>
      <c r="G108" s="37">
        <f>($G$43+G64)*$G$23</f>
        <v>0</v>
      </c>
      <c r="H108" t="s">
        <v>44</v>
      </c>
    </row>
    <row r="109" spans="2:8" hidden="1">
      <c r="B109" t="s">
        <v>30</v>
      </c>
      <c r="C109" s="35">
        <f>IF($C$18="セルフアップ",($C$43+C64)*$C$24,($C$44+C64)*$C$24)</f>
        <v>0</v>
      </c>
      <c r="D109" t="s">
        <v>44</v>
      </c>
      <c r="F109" t="s">
        <v>31</v>
      </c>
      <c r="G109" s="37">
        <f>($G$43+G64)*$G$24</f>
        <v>0</v>
      </c>
      <c r="H109" t="s">
        <v>44</v>
      </c>
    </row>
    <row r="110" spans="2:8" hidden="1">
      <c r="B110" t="s">
        <v>58</v>
      </c>
      <c r="C110" s="35">
        <f>SUM(C108:C109)</f>
        <v>0</v>
      </c>
      <c r="D110" t="s">
        <v>44</v>
      </c>
      <c r="F110" t="s">
        <v>58</v>
      </c>
      <c r="G110" s="37">
        <f>SUM(G108:G109)</f>
        <v>0</v>
      </c>
      <c r="H110" t="s">
        <v>44</v>
      </c>
    </row>
    <row r="111" spans="2:8" hidden="1">
      <c r="C111" s="36"/>
      <c r="G111" s="38"/>
    </row>
    <row r="112" spans="2:8" hidden="1">
      <c r="B112" t="s">
        <v>36</v>
      </c>
      <c r="C112" s="36"/>
      <c r="G112" s="38"/>
    </row>
    <row r="113" spans="2:8" hidden="1">
      <c r="B113" t="s">
        <v>37</v>
      </c>
      <c r="C113" s="35">
        <f>(C48+C68)*C29</f>
        <v>0</v>
      </c>
      <c r="D113" t="s">
        <v>44</v>
      </c>
      <c r="F113" t="s">
        <v>37</v>
      </c>
      <c r="G113" s="37">
        <f>(G48+G68)*G29</f>
        <v>0</v>
      </c>
      <c r="H113" t="s">
        <v>44</v>
      </c>
    </row>
    <row r="114" spans="2:8" hidden="1">
      <c r="B114" t="s">
        <v>38</v>
      </c>
      <c r="C114" s="35">
        <f>(C49+C69)*C30</f>
        <v>0</v>
      </c>
      <c r="D114" t="s">
        <v>44</v>
      </c>
      <c r="F114" t="s">
        <v>38</v>
      </c>
      <c r="G114" s="37">
        <f>(G49+G69)*G30</f>
        <v>0</v>
      </c>
      <c r="H114" t="s">
        <v>44</v>
      </c>
    </row>
    <row r="115" spans="2:8" hidden="1">
      <c r="B115" t="s">
        <v>39</v>
      </c>
      <c r="C115" s="35">
        <f>(C50+C70)*C31</f>
        <v>0</v>
      </c>
      <c r="D115" t="s">
        <v>44</v>
      </c>
      <c r="F115" t="s">
        <v>39</v>
      </c>
      <c r="G115" s="37">
        <f>(G50+G70)*G31</f>
        <v>0</v>
      </c>
      <c r="H115" t="s">
        <v>44</v>
      </c>
    </row>
    <row r="116" spans="2:8" hidden="1">
      <c r="B116" t="s">
        <v>40</v>
      </c>
      <c r="C116" s="35">
        <f>(C51+C71)*C32</f>
        <v>0</v>
      </c>
      <c r="D116" t="s">
        <v>44</v>
      </c>
      <c r="F116" t="s">
        <v>40</v>
      </c>
      <c r="G116" s="37">
        <f>(G51+G71)*G32</f>
        <v>0</v>
      </c>
      <c r="H116" t="s">
        <v>44</v>
      </c>
    </row>
    <row r="117" spans="2:8" hidden="1">
      <c r="B117" t="s">
        <v>70</v>
      </c>
      <c r="C117" s="35">
        <f>(C52+C72)*C33</f>
        <v>0</v>
      </c>
      <c r="D117" t="s">
        <v>44</v>
      </c>
      <c r="F117" t="s">
        <v>70</v>
      </c>
      <c r="G117" s="37">
        <f>(G52+G72)*G33</f>
        <v>0</v>
      </c>
      <c r="H117" t="s">
        <v>44</v>
      </c>
    </row>
    <row r="118" spans="2:8" hidden="1">
      <c r="B118" t="s">
        <v>58</v>
      </c>
      <c r="C118" s="35">
        <f>SUM(C113:C117)</f>
        <v>0</v>
      </c>
      <c r="D118" t="s">
        <v>44</v>
      </c>
      <c r="F118" t="s">
        <v>58</v>
      </c>
      <c r="G118" s="37">
        <f>SUM(G113:G117)</f>
        <v>0</v>
      </c>
      <c r="H118" t="s">
        <v>44</v>
      </c>
    </row>
    <row r="120" spans="2:8" ht="18.75" customHeight="1">
      <c r="B120" s="16" t="s">
        <v>71</v>
      </c>
    </row>
    <row r="121" spans="2:8" ht="14.25" thickBot="1">
      <c r="B121" t="s">
        <v>72</v>
      </c>
    </row>
    <row r="122" spans="2:8" ht="14.25" thickBot="1">
      <c r="B122" s="18" t="s">
        <v>73</v>
      </c>
      <c r="C122" s="21"/>
      <c r="D122" t="s">
        <v>74</v>
      </c>
    </row>
    <row r="123" spans="2:8" outlineLevel="1"/>
    <row r="124" spans="2:8" outlineLevel="1"/>
    <row r="125" spans="2:8" outlineLevel="1">
      <c r="B125" t="s">
        <v>75</v>
      </c>
    </row>
    <row r="126" spans="2:8" outlineLevel="1">
      <c r="B126" s="18" t="s">
        <v>76</v>
      </c>
      <c r="C126" s="46">
        <f>C8</f>
        <v>0</v>
      </c>
      <c r="D126" t="s">
        <v>13</v>
      </c>
    </row>
    <row r="127" spans="2:8" outlineLevel="1"/>
    <row r="128" spans="2:8" outlineLevel="1"/>
    <row r="129" spans="2:4" outlineLevel="1">
      <c r="B129" t="s">
        <v>77</v>
      </c>
    </row>
    <row r="130" spans="2:4" outlineLevel="1">
      <c r="B130" s="18" t="s">
        <v>15</v>
      </c>
      <c r="C130" s="47" t="e">
        <f>C60/C$126</f>
        <v>#DIV/0!</v>
      </c>
      <c r="D130" t="s">
        <v>78</v>
      </c>
    </row>
    <row r="131" spans="2:4" outlineLevel="1">
      <c r="B131" s="18" t="s">
        <v>19</v>
      </c>
      <c r="C131" s="47" t="e">
        <f>C65/C$126</f>
        <v>#DIV/0!</v>
      </c>
      <c r="D131" t="s">
        <v>78</v>
      </c>
    </row>
    <row r="132" spans="2:4" outlineLevel="1">
      <c r="B132" s="18" t="s">
        <v>36</v>
      </c>
      <c r="C132" s="47" t="e">
        <f>C73/C$126</f>
        <v>#DIV/0!</v>
      </c>
      <c r="D132" t="s">
        <v>78</v>
      </c>
    </row>
    <row r="133" spans="2:4" outlineLevel="1">
      <c r="B133" s="18" t="s">
        <v>79</v>
      </c>
      <c r="C133" s="48" t="e">
        <f>SUM(C130:C132)</f>
        <v>#DIV/0!</v>
      </c>
      <c r="D133" t="s">
        <v>78</v>
      </c>
    </row>
    <row r="134" spans="2:4" ht="14.25" outlineLevel="1" thickBot="1">
      <c r="B134" s="18" t="s">
        <v>80</v>
      </c>
      <c r="C134" s="49" t="e">
        <f>C133*C$126</f>
        <v>#DIV/0!</v>
      </c>
      <c r="D134" t="s">
        <v>81</v>
      </c>
    </row>
    <row r="135" spans="2:4" ht="14.25" outlineLevel="1" thickBot="1">
      <c r="B135" s="18" t="s">
        <v>58</v>
      </c>
      <c r="C135" s="50" t="e">
        <f>C133*C$122</f>
        <v>#DIV/0!</v>
      </c>
      <c r="D135" t="s">
        <v>44</v>
      </c>
    </row>
    <row r="136" spans="2:4">
      <c r="B136" s="18"/>
      <c r="C136" s="30"/>
    </row>
    <row r="137" spans="2:4">
      <c r="B137" t="s">
        <v>82</v>
      </c>
      <c r="C137" s="30"/>
    </row>
    <row r="138" spans="2:4">
      <c r="B138" t="s">
        <v>83</v>
      </c>
      <c r="C138" s="30"/>
    </row>
    <row r="139" spans="2:4">
      <c r="B139" t="s">
        <v>84</v>
      </c>
      <c r="C139" s="30"/>
    </row>
    <row r="140" spans="2:4">
      <c r="B140" t="s">
        <v>85</v>
      </c>
      <c r="C140" s="30"/>
    </row>
    <row r="141" spans="2:4">
      <c r="B141" t="s">
        <v>86</v>
      </c>
      <c r="C141" s="30"/>
    </row>
    <row r="142" spans="2:4">
      <c r="B142" t="s">
        <v>87</v>
      </c>
      <c r="C142" s="30"/>
    </row>
    <row r="143" spans="2:4">
      <c r="B143" t="s">
        <v>88</v>
      </c>
    </row>
    <row r="146" spans="2:7" ht="18.75">
      <c r="B146" s="16" t="s">
        <v>89</v>
      </c>
    </row>
    <row r="147" spans="2:7">
      <c r="F147" s="5"/>
    </row>
    <row r="148" spans="2:7">
      <c r="B148" t="s">
        <v>90</v>
      </c>
    </row>
    <row r="149" spans="2:7">
      <c r="B149" s="28"/>
      <c r="C149" s="28" t="s">
        <v>91</v>
      </c>
      <c r="D149" s="28" t="s">
        <v>92</v>
      </c>
      <c r="F149" s="27" t="s">
        <v>93</v>
      </c>
      <c r="G149" s="27" t="s">
        <v>94</v>
      </c>
    </row>
    <row r="150" spans="2:7">
      <c r="B150" s="2" t="s">
        <v>95</v>
      </c>
      <c r="C150" s="58">
        <f>C81</f>
        <v>0</v>
      </c>
      <c r="D150" s="58">
        <f>G81</f>
        <v>0</v>
      </c>
      <c r="F150" s="47">
        <f t="shared" ref="F150:F152" si="8">C150-D150</f>
        <v>0</v>
      </c>
      <c r="G150" s="59" t="e">
        <f t="shared" ref="G150:G152" si="9">(C150-D150)/C150</f>
        <v>#DIV/0!</v>
      </c>
    </row>
    <row r="151" spans="2:7">
      <c r="B151" s="2" t="s">
        <v>96</v>
      </c>
      <c r="C151" s="58">
        <f>C87</f>
        <v>0</v>
      </c>
      <c r="D151" s="58">
        <f>G87</f>
        <v>0</v>
      </c>
      <c r="F151" s="47">
        <f t="shared" si="8"/>
        <v>0</v>
      </c>
      <c r="G151" s="59" t="e">
        <f t="shared" si="9"/>
        <v>#DIV/0!</v>
      </c>
    </row>
    <row r="152" spans="2:7">
      <c r="C152" s="58">
        <f>SUM(C150:C151)</f>
        <v>0</v>
      </c>
      <c r="D152" s="58">
        <f>SUM(D150:D151)</f>
        <v>0</v>
      </c>
      <c r="F152" s="47">
        <f t="shared" si="8"/>
        <v>0</v>
      </c>
      <c r="G152" s="59" t="e">
        <f t="shared" si="9"/>
        <v>#DIV/0!</v>
      </c>
    </row>
  </sheetData>
  <sheetProtection algorithmName="SHA-512" hashValue="QPoEyftB3vziS3P7bPp6nACmVu5wor1PA0fkoSxOZmuy7zT++QT3CMSlW55PrP6TxGWgSw8HoOZpjbXMnEYttA==" saltValue="EA3r2bIc7/6NH9FYMXqD0Q==" spinCount="100000" sheet="1" objects="1" scenarios="1"/>
  <mergeCells count="12">
    <mergeCell ref="B57:H57"/>
    <mergeCell ref="B63:H63"/>
    <mergeCell ref="B67:H67"/>
    <mergeCell ref="B4:D4"/>
    <mergeCell ref="F4:H4"/>
    <mergeCell ref="B11:H11"/>
    <mergeCell ref="B16:H16"/>
    <mergeCell ref="B36:H36"/>
    <mergeCell ref="B42:H42"/>
    <mergeCell ref="B27:H27"/>
    <mergeCell ref="B47:H47"/>
    <mergeCell ref="B6:H6"/>
  </mergeCells>
  <phoneticPr fontId="1"/>
  <dataValidations count="1">
    <dataValidation type="list" allowBlank="1" showInputMessage="1" showErrorMessage="1" sqref="C18" xr:uid="{00000000-0002-0000-0100-000000000000}">
      <formula1>$J$43:$J$44</formula1>
    </dataValidation>
  </dataValidations>
  <pageMargins left="0.7" right="0.7" top="0.75" bottom="0.75" header="0.3" footer="0.3"/>
  <pageSetup paperSize="8" scale="57" orientation="portrait" r:id="rId1"/>
  <ignoredErrors>
    <ignoredError sqref="C48:C4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T63"/>
  <sheetViews>
    <sheetView showGridLines="0" zoomScale="50" zoomScaleNormal="50" workbookViewId="0">
      <selection activeCell="C3" sqref="C3:Y4"/>
    </sheetView>
  </sheetViews>
  <sheetFormatPr defaultColWidth="9" defaultRowHeight="13.5"/>
  <cols>
    <col min="1" max="1" width="1.42578125" customWidth="1"/>
    <col min="2" max="2" width="10.5703125" customWidth="1"/>
    <col min="3" max="3" width="1.140625" customWidth="1"/>
    <col min="4" max="4" width="8.5703125" customWidth="1"/>
    <col min="5" max="5" width="9.140625" customWidth="1"/>
    <col min="6" max="7" width="4.5703125" customWidth="1"/>
    <col min="8" max="8" width="3.42578125" customWidth="1"/>
    <col min="9" max="9" width="10.5703125" customWidth="1"/>
    <col min="10" max="10" width="8.5703125" customWidth="1"/>
    <col min="11" max="11" width="9" customWidth="1"/>
    <col min="12" max="13" width="4.5703125" customWidth="1"/>
    <col min="14" max="14" width="3" customWidth="1"/>
    <col min="15" max="15" width="1.85546875" customWidth="1"/>
    <col min="16" max="16" width="1.5703125" customWidth="1"/>
    <col min="17" max="17" width="0.85546875" customWidth="1"/>
    <col min="18" max="18" width="8.5703125" customWidth="1"/>
    <col min="19" max="19" width="8" customWidth="1"/>
    <col min="20" max="20" width="7.5703125" customWidth="1"/>
    <col min="21" max="21" width="6.5703125" customWidth="1"/>
    <col min="22" max="22" width="4.5703125" customWidth="1"/>
    <col min="23" max="23" width="10.5703125" customWidth="1"/>
    <col min="24" max="24" width="8.5703125" customWidth="1"/>
    <col min="25" max="25" width="5" customWidth="1"/>
    <col min="26" max="26" width="7.5703125" customWidth="1"/>
    <col min="27" max="27" width="6.5703125" customWidth="1"/>
    <col min="28" max="28" width="4.5703125" customWidth="1"/>
    <col min="29" max="29" width="1.28515625" customWidth="1"/>
    <col min="30" max="30" width="1.85546875" customWidth="1"/>
    <col min="31" max="31" width="1" customWidth="1"/>
    <col min="32" max="32" width="8.5703125" customWidth="1"/>
    <col min="34" max="34" width="6.140625" customWidth="1"/>
    <col min="35" max="35" width="8.42578125" customWidth="1"/>
    <col min="36" max="37" width="4.5703125" customWidth="1"/>
    <col min="38" max="38" width="10.5703125" customWidth="1"/>
    <col min="39" max="39" width="8.5703125" customWidth="1"/>
    <col min="41" max="41" width="8" customWidth="1"/>
    <col min="42" max="42" width="8.42578125" customWidth="1"/>
    <col min="43" max="44" width="4.5703125" customWidth="1"/>
    <col min="45" max="45" width="1.42578125" customWidth="1"/>
    <col min="46" max="46" width="10.5703125" customWidth="1"/>
    <col min="47" max="47" width="1.7109375" customWidth="1"/>
  </cols>
  <sheetData>
    <row r="1" spans="1:46" ht="12" customHeight="1" thickBo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</row>
    <row r="2" spans="1:46" ht="7.5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T2" s="64"/>
    </row>
    <row r="3" spans="1:46" ht="18.75" customHeight="1">
      <c r="A3" s="61"/>
      <c r="B3" s="65"/>
      <c r="C3" s="175" t="s">
        <v>97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AT3" s="61"/>
    </row>
    <row r="4" spans="1:46" ht="27.75" customHeight="1" thickBot="1">
      <c r="A4" s="61"/>
      <c r="B4" s="6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AB4" s="66"/>
      <c r="AC4" s="66"/>
      <c r="AO4" s="177">
        <f ca="1">TODAY()</f>
        <v>45744</v>
      </c>
      <c r="AP4" s="177"/>
      <c r="AQ4" s="177"/>
      <c r="AR4" s="177"/>
      <c r="AT4" s="61"/>
    </row>
    <row r="5" spans="1:46" ht="27" customHeight="1">
      <c r="A5" s="61"/>
      <c r="B5" s="65"/>
      <c r="AO5" s="178" t="s">
        <v>98</v>
      </c>
      <c r="AP5" s="178"/>
      <c r="AQ5" s="178"/>
      <c r="AR5" s="178"/>
      <c r="AT5" s="61"/>
    </row>
    <row r="6" spans="1:46" ht="12" customHeight="1">
      <c r="A6" s="61"/>
      <c r="B6" s="65"/>
      <c r="AA6" s="18"/>
      <c r="AB6" s="18"/>
      <c r="AC6" s="18"/>
      <c r="AT6" s="61"/>
    </row>
    <row r="7" spans="1:46" ht="23.25" customHeight="1">
      <c r="A7" s="61"/>
      <c r="B7" s="65"/>
      <c r="C7" s="67" t="s">
        <v>99</v>
      </c>
      <c r="Y7" s="68"/>
      <c r="AO7" s="69"/>
      <c r="AP7" s="70"/>
      <c r="AQ7" s="4"/>
      <c r="AT7" s="61"/>
    </row>
    <row r="8" spans="1:46" ht="15" customHeight="1">
      <c r="A8" s="61"/>
      <c r="B8" s="65"/>
      <c r="AT8" s="61"/>
    </row>
    <row r="9" spans="1:46" ht="31.5" customHeight="1">
      <c r="A9" s="61"/>
      <c r="B9" s="65"/>
      <c r="C9" s="154" t="s">
        <v>100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  <c r="Q9" s="154" t="s">
        <v>101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6"/>
      <c r="AE9" s="154" t="s">
        <v>36</v>
      </c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6"/>
      <c r="AT9" s="61"/>
    </row>
    <row r="10" spans="1:46" ht="8.25" customHeight="1">
      <c r="A10" s="61"/>
      <c r="B10" s="65"/>
      <c r="C10" s="71"/>
      <c r="O10" s="72"/>
      <c r="Q10" s="73"/>
      <c r="AC10" s="72"/>
      <c r="AE10" s="74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6"/>
      <c r="AT10" s="61"/>
    </row>
    <row r="11" spans="1:46" ht="24.95" customHeight="1">
      <c r="A11" s="61"/>
      <c r="B11" s="65"/>
      <c r="C11" s="77" t="s">
        <v>102</v>
      </c>
      <c r="O11" s="72"/>
      <c r="Q11" s="77" t="s">
        <v>102</v>
      </c>
      <c r="S11" s="78"/>
      <c r="T11" s="78"/>
      <c r="U11" s="79"/>
      <c r="AC11" s="72"/>
      <c r="AE11" s="77" t="s">
        <v>102</v>
      </c>
      <c r="AS11" s="72"/>
      <c r="AT11" s="61"/>
    </row>
    <row r="12" spans="1:46" ht="6.75" customHeight="1">
      <c r="A12" s="61"/>
      <c r="B12" s="65"/>
      <c r="C12" s="73"/>
      <c r="O12" s="72"/>
      <c r="Q12" s="73"/>
      <c r="AC12" s="72"/>
      <c r="AE12" s="73"/>
      <c r="AS12" s="72"/>
      <c r="AT12" s="61"/>
    </row>
    <row r="13" spans="1:46" ht="21.95" customHeight="1">
      <c r="A13" s="61"/>
      <c r="B13" s="65"/>
      <c r="C13" s="73"/>
      <c r="D13" s="80" t="s">
        <v>91</v>
      </c>
      <c r="J13" s="80" t="s">
        <v>92</v>
      </c>
      <c r="O13" s="72"/>
      <c r="Q13" s="73"/>
      <c r="R13" s="80" t="s">
        <v>91</v>
      </c>
      <c r="X13" s="80" t="s">
        <v>92</v>
      </c>
      <c r="AC13" s="72"/>
      <c r="AE13" s="73"/>
      <c r="AF13" s="80" t="s">
        <v>91</v>
      </c>
      <c r="AM13" s="80" t="s">
        <v>92</v>
      </c>
      <c r="AS13" s="72"/>
      <c r="AT13" s="61"/>
    </row>
    <row r="14" spans="1:46" ht="18" customHeight="1">
      <c r="A14" s="61"/>
      <c r="B14" s="65"/>
      <c r="C14" s="73"/>
      <c r="D14" t="s">
        <v>10</v>
      </c>
      <c r="E14" s="18" t="s">
        <v>103</v>
      </c>
      <c r="F14" t="s">
        <v>12</v>
      </c>
      <c r="G14" s="18"/>
      <c r="J14" t="s">
        <v>10</v>
      </c>
      <c r="K14" s="18" t="s">
        <v>103</v>
      </c>
      <c r="L14" t="s">
        <v>12</v>
      </c>
      <c r="M14" s="18"/>
      <c r="N14" s="18"/>
      <c r="O14" s="81"/>
      <c r="Q14" s="73"/>
      <c r="R14" t="s">
        <v>10</v>
      </c>
      <c r="T14" s="18" t="s">
        <v>104</v>
      </c>
      <c r="U14" s="18" t="s">
        <v>12</v>
      </c>
      <c r="X14" t="s">
        <v>10</v>
      </c>
      <c r="Y14" s="157" t="s">
        <v>103</v>
      </c>
      <c r="Z14" s="157"/>
      <c r="AA14" s="18" t="s">
        <v>12</v>
      </c>
      <c r="AC14" s="72"/>
      <c r="AE14" s="73"/>
      <c r="AF14" t="s">
        <v>10</v>
      </c>
      <c r="AI14" s="18" t="s">
        <v>103</v>
      </c>
      <c r="AJ14" t="s">
        <v>12</v>
      </c>
      <c r="AM14" t="s">
        <v>10</v>
      </c>
      <c r="AP14" s="18" t="s">
        <v>103</v>
      </c>
      <c r="AQ14" t="s">
        <v>12</v>
      </c>
      <c r="AS14" s="72"/>
      <c r="AT14" s="61"/>
    </row>
    <row r="15" spans="1:46" ht="18" customHeight="1">
      <c r="A15" s="61"/>
      <c r="B15" s="65"/>
      <c r="C15" s="73"/>
      <c r="D15" t="s">
        <v>16</v>
      </c>
      <c r="E15" s="113">
        <f>'リレー+端子台+SW (記入シート)'!$C$13</f>
        <v>0</v>
      </c>
      <c r="F15" s="18" t="s">
        <v>105</v>
      </c>
      <c r="G15" t="s">
        <v>106</v>
      </c>
      <c r="I15" s="18"/>
      <c r="J15" t="s">
        <v>16</v>
      </c>
      <c r="K15" s="113">
        <f>'リレー+端子台+SW (記入シート)'!$G$13</f>
        <v>0</v>
      </c>
      <c r="L15" s="18" t="s">
        <v>105</v>
      </c>
      <c r="M15" t="s">
        <v>106</v>
      </c>
      <c r="O15" s="72"/>
      <c r="Q15" s="73"/>
      <c r="R15" t="s">
        <v>28</v>
      </c>
      <c r="T15" s="113">
        <f>'リレー+端子台+SW (記入シート)'!$C$19</f>
        <v>0</v>
      </c>
      <c r="U15" s="18" t="s">
        <v>107</v>
      </c>
      <c r="V15" t="s">
        <v>108</v>
      </c>
      <c r="X15" t="s">
        <v>29</v>
      </c>
      <c r="Z15" s="113">
        <f>'リレー+端子台+SW (記入シート)'!$G$19</f>
        <v>0</v>
      </c>
      <c r="AA15" s="18" t="s">
        <v>105</v>
      </c>
      <c r="AB15" t="s">
        <v>74</v>
      </c>
      <c r="AC15" s="72"/>
      <c r="AE15" s="73"/>
      <c r="AF15" t="s">
        <v>37</v>
      </c>
      <c r="AI15" s="113">
        <f>'リレー+端子台+SW (記入シート)'!$C$29</f>
        <v>0</v>
      </c>
      <c r="AJ15" s="18" t="s">
        <v>107</v>
      </c>
      <c r="AK15" t="s">
        <v>109</v>
      </c>
      <c r="AM15" t="s">
        <v>37</v>
      </c>
      <c r="AP15" s="113">
        <f>'リレー+端子台+SW (記入シート)'!$G$29</f>
        <v>0</v>
      </c>
      <c r="AQ15" s="18" t="s">
        <v>107</v>
      </c>
      <c r="AR15" t="s">
        <v>109</v>
      </c>
      <c r="AS15" s="72"/>
      <c r="AT15" s="61"/>
    </row>
    <row r="16" spans="1:46" ht="18" customHeight="1">
      <c r="A16" s="61"/>
      <c r="B16" s="65"/>
      <c r="C16" s="73"/>
      <c r="D16" t="s">
        <v>18</v>
      </c>
      <c r="E16" s="113">
        <f>'リレー+端子台+SW (記入シート)'!$C$14</f>
        <v>0</v>
      </c>
      <c r="F16" s="18" t="s">
        <v>105</v>
      </c>
      <c r="G16" t="s">
        <v>106</v>
      </c>
      <c r="I16" s="18"/>
      <c r="J16" t="s">
        <v>18</v>
      </c>
      <c r="K16" s="113">
        <f>'リレー+端子台+SW (記入シート)'!$G$14</f>
        <v>0</v>
      </c>
      <c r="L16" s="18" t="s">
        <v>105</v>
      </c>
      <c r="M16" t="s">
        <v>106</v>
      </c>
      <c r="O16" s="72"/>
      <c r="Q16" s="73"/>
      <c r="R16" t="s">
        <v>30</v>
      </c>
      <c r="T16" s="113">
        <f>'リレー+端子台+SW (記入シート)'!$C$20</f>
        <v>0</v>
      </c>
      <c r="U16" s="18" t="s">
        <v>107</v>
      </c>
      <c r="V16" t="s">
        <v>108</v>
      </c>
      <c r="X16" t="s">
        <v>31</v>
      </c>
      <c r="Z16" s="113">
        <f>'リレー+端子台+SW (記入シート)'!$G$20</f>
        <v>0</v>
      </c>
      <c r="AA16" s="18" t="s">
        <v>105</v>
      </c>
      <c r="AB16" t="s">
        <v>74</v>
      </c>
      <c r="AC16" s="72"/>
      <c r="AE16" s="73"/>
      <c r="AF16" s="136" t="s">
        <v>38</v>
      </c>
      <c r="AG16" s="136"/>
      <c r="AH16" s="136"/>
      <c r="AI16" s="113">
        <f>'リレー+端子台+SW (記入シート)'!$C$30</f>
        <v>0</v>
      </c>
      <c r="AJ16" s="18" t="s">
        <v>107</v>
      </c>
      <c r="AK16" t="s">
        <v>109</v>
      </c>
      <c r="AM16" s="136" t="s">
        <v>38</v>
      </c>
      <c r="AN16" s="136"/>
      <c r="AO16" s="136"/>
      <c r="AP16" s="113">
        <f>'リレー+端子台+SW (記入シート)'!$G$30</f>
        <v>0</v>
      </c>
      <c r="AQ16" s="18" t="s">
        <v>107</v>
      </c>
      <c r="AR16" t="s">
        <v>109</v>
      </c>
      <c r="AS16" s="72"/>
      <c r="AT16" s="61"/>
    </row>
    <row r="17" spans="1:46" ht="18" customHeight="1">
      <c r="A17" s="61"/>
      <c r="B17" s="65"/>
      <c r="C17" s="73"/>
      <c r="O17" s="72"/>
      <c r="Q17" s="73"/>
      <c r="R17" s="136" t="s">
        <v>76</v>
      </c>
      <c r="S17" s="136"/>
      <c r="T17" s="113">
        <f>'リレー+端子台+SW (記入シート)'!C8</f>
        <v>0</v>
      </c>
      <c r="U17" s="18" t="s">
        <v>110</v>
      </c>
      <c r="V17" t="s">
        <v>109</v>
      </c>
      <c r="X17" s="136" t="s">
        <v>76</v>
      </c>
      <c r="Y17" s="136"/>
      <c r="Z17" s="113">
        <f>'リレー+端子台+SW (記入シート)'!G8</f>
        <v>0</v>
      </c>
      <c r="AA17" s="18" t="s">
        <v>111</v>
      </c>
      <c r="AB17" t="s">
        <v>106</v>
      </c>
      <c r="AC17" s="72"/>
      <c r="AE17" s="73"/>
      <c r="AF17" s="136" t="s">
        <v>39</v>
      </c>
      <c r="AG17" s="136"/>
      <c r="AH17" s="136"/>
      <c r="AI17" s="113">
        <f>'リレー+端子台+SW (記入シート)'!$C$31</f>
        <v>0</v>
      </c>
      <c r="AJ17" s="18" t="s">
        <v>107</v>
      </c>
      <c r="AK17" t="s">
        <v>109</v>
      </c>
      <c r="AM17" s="136" t="s">
        <v>39</v>
      </c>
      <c r="AN17" s="136"/>
      <c r="AO17" s="136"/>
      <c r="AP17" s="113">
        <f>'リレー+端子台+SW (記入シート)'!$G$31</f>
        <v>0</v>
      </c>
      <c r="AQ17" s="18" t="s">
        <v>107</v>
      </c>
      <c r="AR17" t="s">
        <v>109</v>
      </c>
      <c r="AS17" s="72"/>
      <c r="AT17" s="61"/>
    </row>
    <row r="18" spans="1:46" ht="18" customHeight="1">
      <c r="A18" s="61"/>
      <c r="B18" s="65"/>
      <c r="C18" s="73"/>
      <c r="O18" s="72"/>
      <c r="Q18" s="73"/>
      <c r="R18" t="s">
        <v>34</v>
      </c>
      <c r="T18" s="113">
        <f>'リレー+端子台+SW (記入シート)'!$C$25</f>
        <v>0</v>
      </c>
      <c r="U18" s="18" t="s">
        <v>112</v>
      </c>
      <c r="V18" t="s">
        <v>109</v>
      </c>
      <c r="X18" t="s">
        <v>34</v>
      </c>
      <c r="Z18" s="115" t="s">
        <v>35</v>
      </c>
      <c r="AA18" s="18" t="s">
        <v>113</v>
      </c>
      <c r="AB18" t="s">
        <v>106</v>
      </c>
      <c r="AC18" s="72"/>
      <c r="AE18" s="73"/>
      <c r="AF18" s="136" t="s">
        <v>40</v>
      </c>
      <c r="AG18" s="136"/>
      <c r="AH18" s="136"/>
      <c r="AI18" s="113">
        <f>'リレー+端子台+SW (記入シート)'!$C$32</f>
        <v>0</v>
      </c>
      <c r="AJ18" s="18" t="s">
        <v>107</v>
      </c>
      <c r="AK18" t="s">
        <v>109</v>
      </c>
      <c r="AM18" s="136" t="s">
        <v>40</v>
      </c>
      <c r="AN18" s="136"/>
      <c r="AO18" s="136"/>
      <c r="AP18" s="113">
        <f>'リレー+端子台+SW (記入シート)'!$G$32</f>
        <v>0</v>
      </c>
      <c r="AQ18" s="18" t="s">
        <v>107</v>
      </c>
      <c r="AR18" t="s">
        <v>114</v>
      </c>
      <c r="AS18" s="72"/>
      <c r="AT18" s="61"/>
    </row>
    <row r="19" spans="1:46" ht="18" customHeight="1">
      <c r="A19" s="61"/>
      <c r="B19" s="65"/>
      <c r="C19" s="73"/>
      <c r="O19" s="72"/>
      <c r="Q19" s="73"/>
      <c r="AC19" s="72"/>
      <c r="AE19" s="73"/>
      <c r="AF19" t="s">
        <v>115</v>
      </c>
      <c r="AI19" s="113">
        <f>'リレー+端子台+SW (記入シート)'!$C$33</f>
        <v>0</v>
      </c>
      <c r="AJ19" s="18" t="s">
        <v>107</v>
      </c>
      <c r="AK19" t="s">
        <v>109</v>
      </c>
      <c r="AM19" t="s">
        <v>115</v>
      </c>
      <c r="AP19" s="113">
        <f>'リレー+端子台+SW (記入シート)'!$G$33</f>
        <v>0</v>
      </c>
      <c r="AQ19" s="18" t="s">
        <v>107</v>
      </c>
      <c r="AR19" t="s">
        <v>109</v>
      </c>
      <c r="AS19" s="72"/>
      <c r="AT19" s="61"/>
    </row>
    <row r="20" spans="1:46" ht="12" customHeight="1">
      <c r="A20" s="61"/>
      <c r="B20" s="65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/>
      <c r="Q20" s="83"/>
      <c r="R20" s="84"/>
      <c r="S20" s="84"/>
      <c r="T20" s="84"/>
      <c r="U20" s="84"/>
      <c r="V20" s="84"/>
      <c r="W20" s="84"/>
      <c r="X20" s="84"/>
      <c r="Y20" s="84"/>
      <c r="Z20" s="86"/>
      <c r="AA20" s="86"/>
      <c r="AB20" s="84"/>
      <c r="AC20" s="85"/>
      <c r="AD20" s="73"/>
      <c r="AE20" s="83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5"/>
      <c r="AT20" s="61"/>
    </row>
    <row r="21" spans="1:46" ht="8.25" customHeight="1">
      <c r="A21" s="61"/>
      <c r="B21" s="65"/>
      <c r="C21" s="71"/>
      <c r="O21" s="72"/>
      <c r="Q21" s="73"/>
      <c r="AC21" s="72"/>
      <c r="AE21" s="73"/>
      <c r="AS21" s="72"/>
      <c r="AT21" s="61"/>
    </row>
    <row r="22" spans="1:46" ht="24.95" customHeight="1">
      <c r="A22" s="61"/>
      <c r="B22" s="65"/>
      <c r="C22" s="77" t="s">
        <v>116</v>
      </c>
      <c r="O22" s="72"/>
      <c r="Q22" s="77" t="s">
        <v>116</v>
      </c>
      <c r="S22" s="78"/>
      <c r="T22" s="78"/>
      <c r="U22" s="79"/>
      <c r="AC22" s="72"/>
      <c r="AE22" s="77" t="s">
        <v>116</v>
      </c>
      <c r="AS22" s="72"/>
      <c r="AT22" s="61"/>
    </row>
    <row r="23" spans="1:46" ht="6.75" customHeight="1">
      <c r="A23" s="61"/>
      <c r="B23" s="65"/>
      <c r="C23" s="73"/>
      <c r="O23" s="72"/>
      <c r="Q23" s="73"/>
      <c r="AC23" s="72"/>
      <c r="AE23" s="73"/>
      <c r="AS23" s="72"/>
      <c r="AT23" s="61"/>
    </row>
    <row r="24" spans="1:46" ht="21.95" customHeight="1">
      <c r="A24" s="61"/>
      <c r="B24" s="65"/>
      <c r="C24" s="73"/>
      <c r="D24" s="80" t="s">
        <v>91</v>
      </c>
      <c r="J24" s="80" t="s">
        <v>92</v>
      </c>
      <c r="O24" s="72"/>
      <c r="Q24" s="73"/>
      <c r="R24" s="80" t="s">
        <v>91</v>
      </c>
      <c r="X24" s="80" t="s">
        <v>92</v>
      </c>
      <c r="AC24" s="72"/>
      <c r="AE24" s="73"/>
      <c r="AF24" s="80" t="s">
        <v>91</v>
      </c>
      <c r="AM24" s="80" t="s">
        <v>92</v>
      </c>
      <c r="AS24" s="72"/>
      <c r="AT24" s="61"/>
    </row>
    <row r="25" spans="1:46" ht="18" customHeight="1">
      <c r="A25" s="61"/>
      <c r="B25" s="65"/>
      <c r="C25" s="73"/>
      <c r="D25" t="s">
        <v>10</v>
      </c>
      <c r="E25" s="18" t="s">
        <v>117</v>
      </c>
      <c r="F25" t="s">
        <v>12</v>
      </c>
      <c r="G25" s="18"/>
      <c r="J25" t="s">
        <v>10</v>
      </c>
      <c r="K25" s="18" t="s">
        <v>117</v>
      </c>
      <c r="L25" t="s">
        <v>12</v>
      </c>
      <c r="M25" s="18"/>
      <c r="N25" s="18"/>
      <c r="O25" s="81"/>
      <c r="Q25" s="73"/>
      <c r="R25" t="s">
        <v>10</v>
      </c>
      <c r="T25" s="18" t="s">
        <v>117</v>
      </c>
      <c r="U25" s="18" t="s">
        <v>12</v>
      </c>
      <c r="X25" t="s">
        <v>10</v>
      </c>
      <c r="Y25" s="157" t="s">
        <v>117</v>
      </c>
      <c r="Z25" s="157"/>
      <c r="AA25" s="18" t="s">
        <v>12</v>
      </c>
      <c r="AC25" s="72"/>
      <c r="AE25" s="73"/>
      <c r="AF25" t="s">
        <v>10</v>
      </c>
      <c r="AI25" s="18" t="s">
        <v>117</v>
      </c>
      <c r="AJ25" t="s">
        <v>12</v>
      </c>
      <c r="AM25" t="s">
        <v>10</v>
      </c>
      <c r="AP25" s="18" t="s">
        <v>117</v>
      </c>
      <c r="AQ25" t="s">
        <v>12</v>
      </c>
      <c r="AS25" s="72"/>
      <c r="AT25" s="61"/>
    </row>
    <row r="26" spans="1:46" ht="18" customHeight="1">
      <c r="A26" s="61"/>
      <c r="B26" s="65"/>
      <c r="C26" s="73"/>
      <c r="D26" t="s">
        <v>16</v>
      </c>
      <c r="E26" s="114">
        <f>'リレー+端子台+SW (記入シート)'!C103</f>
        <v>0</v>
      </c>
      <c r="F26" s="18" t="s">
        <v>118</v>
      </c>
      <c r="G26" t="s">
        <v>106</v>
      </c>
      <c r="I26" s="18"/>
      <c r="J26" t="s">
        <v>16</v>
      </c>
      <c r="K26" s="114">
        <f>'リレー+端子台+SW (記入シート)'!G103</f>
        <v>0</v>
      </c>
      <c r="L26" s="18" t="s">
        <v>118</v>
      </c>
      <c r="M26" t="s">
        <v>106</v>
      </c>
      <c r="O26" s="72"/>
      <c r="Q26" s="73"/>
      <c r="R26" t="s">
        <v>28</v>
      </c>
      <c r="T26" s="114">
        <f>'リレー+端子台+SW (記入シート)'!C108</f>
        <v>0</v>
      </c>
      <c r="U26" s="18" t="s">
        <v>118</v>
      </c>
      <c r="V26" t="s">
        <v>106</v>
      </c>
      <c r="X26" t="s">
        <v>29</v>
      </c>
      <c r="Z26" s="114">
        <f>'リレー+端子台+SW (記入シート)'!G108</f>
        <v>0</v>
      </c>
      <c r="AA26" s="18" t="s">
        <v>118</v>
      </c>
      <c r="AB26" t="s">
        <v>106</v>
      </c>
      <c r="AC26" s="72"/>
      <c r="AE26" s="73"/>
      <c r="AF26" t="s">
        <v>37</v>
      </c>
      <c r="AI26" s="87">
        <f>'リレー+端子台+SW (記入シート)'!C113</f>
        <v>0</v>
      </c>
      <c r="AJ26" s="18" t="s">
        <v>118</v>
      </c>
      <c r="AK26" t="s">
        <v>109</v>
      </c>
      <c r="AM26" t="s">
        <v>37</v>
      </c>
      <c r="AP26" s="87">
        <f>'リレー+端子台+SW (記入シート)'!G113</f>
        <v>0</v>
      </c>
      <c r="AQ26" s="18" t="s">
        <v>118</v>
      </c>
      <c r="AR26" t="s">
        <v>109</v>
      </c>
      <c r="AS26" s="72"/>
      <c r="AT26" s="61"/>
    </row>
    <row r="27" spans="1:46" ht="18" customHeight="1">
      <c r="A27" s="61"/>
      <c r="B27" s="65"/>
      <c r="C27" s="73"/>
      <c r="D27" t="s">
        <v>18</v>
      </c>
      <c r="E27" s="114">
        <f>'リレー+端子台+SW (記入シート)'!C104</f>
        <v>0</v>
      </c>
      <c r="F27" s="18" t="s">
        <v>118</v>
      </c>
      <c r="G27" t="s">
        <v>106</v>
      </c>
      <c r="I27" s="18"/>
      <c r="J27" t="s">
        <v>18</v>
      </c>
      <c r="K27" s="114">
        <f>'リレー+端子台+SW (記入シート)'!G104</f>
        <v>0</v>
      </c>
      <c r="L27" s="18" t="s">
        <v>118</v>
      </c>
      <c r="M27" t="s">
        <v>106</v>
      </c>
      <c r="O27" s="72"/>
      <c r="Q27" s="73"/>
      <c r="R27" t="s">
        <v>30</v>
      </c>
      <c r="T27" s="114">
        <f>'リレー+端子台+SW (記入シート)'!C109</f>
        <v>0</v>
      </c>
      <c r="U27" s="18" t="s">
        <v>118</v>
      </c>
      <c r="V27" t="s">
        <v>106</v>
      </c>
      <c r="X27" t="s">
        <v>31</v>
      </c>
      <c r="Z27" s="114">
        <f>'リレー+端子台+SW (記入シート)'!G109</f>
        <v>0</v>
      </c>
      <c r="AA27" s="18" t="s">
        <v>118</v>
      </c>
      <c r="AB27" t="s">
        <v>106</v>
      </c>
      <c r="AC27" s="72"/>
      <c r="AE27" s="73"/>
      <c r="AF27" s="136" t="s">
        <v>38</v>
      </c>
      <c r="AG27" s="136"/>
      <c r="AH27" s="136"/>
      <c r="AI27" s="87">
        <f>'リレー+端子台+SW (記入シート)'!C114</f>
        <v>0</v>
      </c>
      <c r="AJ27" s="18" t="s">
        <v>118</v>
      </c>
      <c r="AK27" t="s">
        <v>109</v>
      </c>
      <c r="AM27" s="136" t="s">
        <v>38</v>
      </c>
      <c r="AN27" s="136"/>
      <c r="AO27" s="136"/>
      <c r="AP27" s="87">
        <f>'リレー+端子台+SW (記入シート)'!G114</f>
        <v>0</v>
      </c>
      <c r="AQ27" s="18" t="s">
        <v>118</v>
      </c>
      <c r="AR27" t="s">
        <v>109</v>
      </c>
      <c r="AS27" s="72"/>
      <c r="AT27" s="61"/>
    </row>
    <row r="28" spans="1:46" ht="18" customHeight="1">
      <c r="A28" s="61"/>
      <c r="B28" s="65"/>
      <c r="C28" s="73"/>
      <c r="O28" s="72"/>
      <c r="Q28" s="73"/>
      <c r="R28" s="136"/>
      <c r="S28" s="136"/>
      <c r="T28" s="82"/>
      <c r="U28" s="18"/>
      <c r="X28" s="136"/>
      <c r="Y28" s="136"/>
      <c r="Z28" s="82"/>
      <c r="AA28" s="18"/>
      <c r="AC28" s="72"/>
      <c r="AE28" s="73"/>
      <c r="AF28" s="136" t="s">
        <v>39</v>
      </c>
      <c r="AG28" s="136"/>
      <c r="AH28" s="136"/>
      <c r="AI28" s="87">
        <f>'リレー+端子台+SW (記入シート)'!C115</f>
        <v>0</v>
      </c>
      <c r="AJ28" s="18" t="s">
        <v>118</v>
      </c>
      <c r="AK28" t="s">
        <v>109</v>
      </c>
      <c r="AM28" s="136" t="s">
        <v>39</v>
      </c>
      <c r="AN28" s="136"/>
      <c r="AO28" s="136"/>
      <c r="AP28" s="87">
        <f>'リレー+端子台+SW (記入シート)'!G115</f>
        <v>0</v>
      </c>
      <c r="AQ28" s="18" t="s">
        <v>118</v>
      </c>
      <c r="AR28" t="s">
        <v>109</v>
      </c>
      <c r="AS28" s="72"/>
      <c r="AT28" s="61"/>
    </row>
    <row r="29" spans="1:46" ht="18" customHeight="1">
      <c r="A29" s="61"/>
      <c r="B29" s="65"/>
      <c r="C29" s="73"/>
      <c r="O29" s="72"/>
      <c r="Q29" s="73"/>
      <c r="T29" s="82"/>
      <c r="U29" s="18"/>
      <c r="Z29" s="18"/>
      <c r="AA29" s="18"/>
      <c r="AC29" s="72"/>
      <c r="AE29" s="73"/>
      <c r="AF29" s="136" t="s">
        <v>40</v>
      </c>
      <c r="AG29" s="136"/>
      <c r="AH29" s="136"/>
      <c r="AI29" s="87">
        <f>'リレー+端子台+SW (記入シート)'!C116</f>
        <v>0</v>
      </c>
      <c r="AJ29" s="18" t="s">
        <v>118</v>
      </c>
      <c r="AK29" t="s">
        <v>109</v>
      </c>
      <c r="AM29" s="136" t="s">
        <v>40</v>
      </c>
      <c r="AN29" s="136"/>
      <c r="AO29" s="136"/>
      <c r="AP29" s="87">
        <f>'リレー+端子台+SW (記入シート)'!G116</f>
        <v>0</v>
      </c>
      <c r="AQ29" s="18" t="s">
        <v>118</v>
      </c>
      <c r="AR29" t="s">
        <v>114</v>
      </c>
      <c r="AS29" s="72"/>
      <c r="AT29" s="61"/>
    </row>
    <row r="30" spans="1:46" ht="18" customHeight="1">
      <c r="A30" s="61"/>
      <c r="B30" s="65"/>
      <c r="C30" s="73"/>
      <c r="O30" s="72"/>
      <c r="Q30" s="73"/>
      <c r="AC30" s="72"/>
      <c r="AE30" s="73"/>
      <c r="AF30" t="s">
        <v>115</v>
      </c>
      <c r="AI30" s="87">
        <f>'リレー+端子台+SW (記入シート)'!C117</f>
        <v>0</v>
      </c>
      <c r="AJ30" s="18" t="s">
        <v>118</v>
      </c>
      <c r="AK30" t="s">
        <v>109</v>
      </c>
      <c r="AM30" t="s">
        <v>115</v>
      </c>
      <c r="AP30" s="87">
        <f>'リレー+端子台+SW (記入シート)'!G117</f>
        <v>0</v>
      </c>
      <c r="AQ30" s="18" t="s">
        <v>118</v>
      </c>
      <c r="AR30" t="s">
        <v>109</v>
      </c>
      <c r="AS30" s="72"/>
      <c r="AT30" s="61"/>
    </row>
    <row r="31" spans="1:46" ht="12" customHeight="1">
      <c r="A31" s="61"/>
      <c r="B31" s="65"/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  <c r="Q31" s="88"/>
      <c r="R31" s="89"/>
      <c r="S31" s="89"/>
      <c r="T31" s="89"/>
      <c r="U31" s="89"/>
      <c r="V31" s="89"/>
      <c r="W31" s="89"/>
      <c r="X31" s="89"/>
      <c r="Y31" s="89"/>
      <c r="Z31" s="91"/>
      <c r="AA31" s="91"/>
      <c r="AB31" s="89"/>
      <c r="AC31" s="90"/>
      <c r="AE31" s="88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90"/>
      <c r="AT31" s="61"/>
    </row>
    <row r="32" spans="1:46" ht="34.5" customHeight="1">
      <c r="A32" s="61"/>
      <c r="B32" s="65"/>
      <c r="AT32" s="61"/>
    </row>
    <row r="33" spans="1:46" ht="30.75" customHeight="1" thickBot="1">
      <c r="A33" s="61"/>
      <c r="B33" s="65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67"/>
      <c r="S33" s="67"/>
      <c r="T33" s="67"/>
      <c r="U33" s="67"/>
      <c r="V33" s="67"/>
      <c r="W33" s="67"/>
      <c r="X33" s="67"/>
      <c r="AA33" s="173" t="s">
        <v>119</v>
      </c>
      <c r="AB33" s="173"/>
      <c r="AC33" s="173"/>
      <c r="AD33" s="173"/>
      <c r="AE33" s="173"/>
      <c r="AF33" s="173"/>
      <c r="AG33" s="173"/>
      <c r="AH33" s="93"/>
      <c r="AI33" s="93"/>
      <c r="AJ33" s="93"/>
      <c r="AK33" s="93"/>
      <c r="AL33" s="93"/>
      <c r="AM33" s="93"/>
      <c r="AN33" s="93"/>
      <c r="AO33" s="93"/>
      <c r="AP33" s="93"/>
      <c r="AT33" s="61"/>
    </row>
    <row r="34" spans="1:46" ht="9" customHeight="1">
      <c r="A34" s="61"/>
      <c r="B34" s="65"/>
      <c r="R34" s="92"/>
      <c r="S34" s="92"/>
      <c r="T34" s="94"/>
      <c r="U34" s="94"/>
      <c r="V34" s="94"/>
      <c r="W34" s="94"/>
      <c r="X34" s="94"/>
      <c r="Y34" s="68"/>
      <c r="Z34" s="80"/>
      <c r="AA34" s="174" t="s">
        <v>120</v>
      </c>
      <c r="AB34" s="174"/>
      <c r="AC34" s="174"/>
      <c r="AD34" s="174"/>
      <c r="AE34" s="174"/>
      <c r="AF34" s="160" t="e">
        <f>'リレー+端子台+SW (記入シート)'!G150</f>
        <v>#DIV/0!</v>
      </c>
      <c r="AG34" s="163" t="s">
        <v>121</v>
      </c>
      <c r="AH34" s="93"/>
      <c r="AK34" s="95"/>
      <c r="AL34" s="95"/>
      <c r="AM34" s="95"/>
      <c r="AN34" s="95"/>
      <c r="AO34" s="95"/>
      <c r="AP34" s="95"/>
      <c r="AT34" s="61"/>
    </row>
    <row r="35" spans="1:46" ht="24.95" customHeight="1">
      <c r="A35" s="61"/>
      <c r="B35" s="65"/>
      <c r="C35" s="96"/>
      <c r="R35" s="92"/>
      <c r="S35" s="92"/>
      <c r="T35" s="94"/>
      <c r="U35" s="94"/>
      <c r="V35" s="94"/>
      <c r="W35" s="94"/>
      <c r="X35" s="94"/>
      <c r="Y35" s="68"/>
      <c r="Z35" s="80"/>
      <c r="AA35" s="174"/>
      <c r="AB35" s="174"/>
      <c r="AC35" s="174"/>
      <c r="AD35" s="174"/>
      <c r="AE35" s="174"/>
      <c r="AF35" s="161"/>
      <c r="AG35" s="163"/>
      <c r="AH35" s="93"/>
      <c r="AK35" s="95"/>
      <c r="AL35" s="95"/>
      <c r="AM35" s="95"/>
      <c r="AN35" s="95"/>
      <c r="AO35" s="95"/>
      <c r="AP35" s="95"/>
      <c r="AT35" s="61"/>
    </row>
    <row r="36" spans="1:46" ht="9.75" customHeight="1" thickBot="1">
      <c r="A36" s="61"/>
      <c r="B36" s="65"/>
      <c r="T36" s="94"/>
      <c r="U36" s="94"/>
      <c r="V36" s="94"/>
      <c r="W36" s="94"/>
      <c r="X36" s="94"/>
      <c r="Y36" s="68"/>
      <c r="Z36" s="97"/>
      <c r="AA36" s="174"/>
      <c r="AB36" s="174"/>
      <c r="AC36" s="174"/>
      <c r="AD36" s="174"/>
      <c r="AE36" s="174"/>
      <c r="AF36" s="162"/>
      <c r="AG36" s="163"/>
      <c r="AH36" s="93"/>
      <c r="AK36" s="95"/>
      <c r="AL36" s="95"/>
      <c r="AM36" s="95"/>
      <c r="AN36" s="95"/>
      <c r="AO36" s="95"/>
      <c r="AP36" s="95"/>
      <c r="AT36" s="61"/>
    </row>
    <row r="37" spans="1:46" ht="21.95" customHeight="1">
      <c r="A37" s="61"/>
      <c r="B37" s="65"/>
      <c r="D37" s="80"/>
      <c r="G37" s="18"/>
      <c r="J37" s="80"/>
      <c r="M37" s="18"/>
      <c r="T37" s="98"/>
      <c r="U37" s="98"/>
      <c r="V37" s="98"/>
      <c r="W37" s="98"/>
      <c r="X37" s="98"/>
      <c r="Y37" s="68"/>
      <c r="Z37" s="99"/>
      <c r="AF37" s="100"/>
      <c r="AG37" s="99"/>
      <c r="AH37" s="93"/>
      <c r="AI37" s="101"/>
      <c r="AK37" s="95"/>
      <c r="AL37" s="95"/>
      <c r="AM37" s="95"/>
      <c r="AN37" s="95"/>
      <c r="AO37" s="95"/>
      <c r="AP37" s="95"/>
      <c r="AQ37" s="101"/>
      <c r="AR37" s="101"/>
      <c r="AS37" s="101"/>
      <c r="AT37" s="61"/>
    </row>
    <row r="38" spans="1:46" ht="23.25" customHeight="1" thickBot="1">
      <c r="A38" s="61"/>
      <c r="B38" s="65"/>
      <c r="D38" s="68"/>
      <c r="E38" s="68"/>
      <c r="F38" s="102"/>
      <c r="G38" s="102"/>
      <c r="J38" s="68"/>
      <c r="K38" s="68"/>
      <c r="L38" s="102"/>
      <c r="M38" s="102"/>
      <c r="R38" s="158" t="s">
        <v>122</v>
      </c>
      <c r="S38" s="158"/>
      <c r="T38" s="158"/>
      <c r="U38" s="158"/>
      <c r="V38" s="158"/>
      <c r="W38" s="158"/>
      <c r="X38" s="158"/>
      <c r="Z38" s="99"/>
      <c r="AA38" s="103"/>
      <c r="AB38" s="103"/>
      <c r="AC38" s="103"/>
      <c r="AD38" s="103"/>
      <c r="AE38" s="103"/>
      <c r="AF38" s="103"/>
      <c r="AG38" s="103"/>
      <c r="AH38" s="93"/>
      <c r="AI38" s="101"/>
      <c r="AK38" s="95"/>
      <c r="AL38" s="95"/>
      <c r="AM38" s="95"/>
      <c r="AN38" s="95"/>
      <c r="AO38" s="95"/>
      <c r="AP38" s="95"/>
      <c r="AQ38" s="101"/>
      <c r="AR38" s="101"/>
      <c r="AS38" s="101"/>
      <c r="AT38" s="61"/>
    </row>
    <row r="39" spans="1:46" ht="18" customHeight="1">
      <c r="A39" s="61"/>
      <c r="B39" s="65"/>
      <c r="D39" s="68"/>
      <c r="E39" s="68"/>
      <c r="F39" s="104"/>
      <c r="G39" s="104"/>
      <c r="J39" s="68"/>
      <c r="K39" s="68"/>
      <c r="L39" s="104"/>
      <c r="M39" s="104"/>
      <c r="R39" s="92"/>
      <c r="S39" s="92"/>
      <c r="T39" s="164">
        <f>'リレー+端子台+SW (記入シート)'!$G$92</f>
        <v>0</v>
      </c>
      <c r="U39" s="165"/>
      <c r="V39" s="165"/>
      <c r="W39" s="165"/>
      <c r="X39" s="166"/>
      <c r="Y39" s="153" t="s">
        <v>57</v>
      </c>
      <c r="Z39" s="99"/>
      <c r="AA39" s="159" t="s">
        <v>123</v>
      </c>
      <c r="AB39" s="159"/>
      <c r="AC39" s="159"/>
      <c r="AD39" s="159"/>
      <c r="AE39" s="159"/>
      <c r="AF39" s="160" t="e">
        <f>'リレー+端子台+SW (記入シート)'!G151</f>
        <v>#DIV/0!</v>
      </c>
      <c r="AG39" s="163" t="s">
        <v>121</v>
      </c>
      <c r="AT39" s="61"/>
    </row>
    <row r="40" spans="1:46" ht="18" customHeight="1">
      <c r="A40" s="61"/>
      <c r="B40" s="65"/>
      <c r="D40" s="68"/>
      <c r="E40" s="68"/>
      <c r="F40" s="104"/>
      <c r="G40" s="104"/>
      <c r="J40" s="68"/>
      <c r="K40" s="68"/>
      <c r="L40" s="104"/>
      <c r="M40" s="104"/>
      <c r="T40" s="167"/>
      <c r="U40" s="168"/>
      <c r="V40" s="168"/>
      <c r="W40" s="168"/>
      <c r="X40" s="169"/>
      <c r="Y40" s="153"/>
      <c r="Z40" s="97"/>
      <c r="AA40" s="159"/>
      <c r="AB40" s="159"/>
      <c r="AC40" s="159"/>
      <c r="AD40" s="159"/>
      <c r="AE40" s="159"/>
      <c r="AF40" s="161"/>
      <c r="AG40" s="163"/>
      <c r="AT40" s="61"/>
    </row>
    <row r="41" spans="1:46" ht="10.5" customHeight="1" thickBot="1">
      <c r="A41" s="61"/>
      <c r="B41" s="65"/>
      <c r="T41" s="170"/>
      <c r="U41" s="171"/>
      <c r="V41" s="171"/>
      <c r="W41" s="171"/>
      <c r="X41" s="172"/>
      <c r="Y41" s="153"/>
      <c r="Z41" s="99"/>
      <c r="AA41" s="159"/>
      <c r="AB41" s="159"/>
      <c r="AC41" s="159"/>
      <c r="AD41" s="159"/>
      <c r="AE41" s="159"/>
      <c r="AF41" s="162"/>
      <c r="AG41" s="163"/>
      <c r="AT41" s="61"/>
    </row>
    <row r="42" spans="1:46" ht="15" customHeight="1" thickBot="1">
      <c r="A42" s="61"/>
      <c r="B42" s="105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106"/>
    </row>
    <row r="43" spans="1:46" ht="17.25" customHeight="1" thickBot="1"/>
    <row r="44" spans="1:46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4"/>
    </row>
    <row r="45" spans="1:46" ht="23.25" customHeight="1">
      <c r="A45" s="61"/>
      <c r="B45" s="65"/>
      <c r="C45" s="67" t="s">
        <v>124</v>
      </c>
      <c r="Y45" s="68"/>
      <c r="AO45" s="69"/>
      <c r="AP45" s="70"/>
      <c r="AQ45" s="4"/>
      <c r="AT45" s="61"/>
    </row>
    <row r="46" spans="1:46">
      <c r="B46" s="65"/>
      <c r="AT46" s="61"/>
    </row>
    <row r="47" spans="1:46" ht="31.5" customHeight="1">
      <c r="A47" s="61"/>
      <c r="B47" s="65"/>
      <c r="C47" s="154" t="s">
        <v>100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Q47" s="154" t="s">
        <v>101</v>
      </c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6"/>
      <c r="AE47" s="154" t="s">
        <v>36</v>
      </c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6"/>
      <c r="AT47" s="61"/>
    </row>
    <row r="48" spans="1:46" ht="8.25" customHeight="1">
      <c r="A48" s="61"/>
      <c r="B48" s="65"/>
      <c r="C48" s="71"/>
      <c r="O48" s="72"/>
      <c r="Q48" s="73"/>
      <c r="AC48" s="72"/>
      <c r="AE48" s="74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6"/>
      <c r="AT48" s="61"/>
    </row>
    <row r="49" spans="1:46" ht="24.95" customHeight="1">
      <c r="A49" s="61"/>
      <c r="B49" s="65"/>
      <c r="C49" s="77" t="s">
        <v>102</v>
      </c>
      <c r="J49" s="96" t="s">
        <v>125</v>
      </c>
      <c r="O49" s="72"/>
      <c r="Q49" s="77" t="s">
        <v>102</v>
      </c>
      <c r="S49" s="78"/>
      <c r="T49" s="78"/>
      <c r="U49" s="79"/>
      <c r="X49" s="96" t="s">
        <v>125</v>
      </c>
      <c r="AC49" s="72"/>
      <c r="AE49" s="77" t="s">
        <v>102</v>
      </c>
      <c r="AM49" s="96" t="s">
        <v>125</v>
      </c>
      <c r="AS49" s="72"/>
      <c r="AT49" s="61"/>
    </row>
    <row r="50" spans="1:46" ht="6.75" customHeight="1">
      <c r="A50" s="61"/>
      <c r="B50" s="65"/>
      <c r="C50" s="73"/>
      <c r="O50" s="72"/>
      <c r="Q50" s="73"/>
      <c r="AC50" s="72"/>
      <c r="AE50" s="73"/>
      <c r="AS50" s="72"/>
      <c r="AT50" s="61"/>
    </row>
    <row r="51" spans="1:46" ht="18" customHeight="1">
      <c r="A51" s="61"/>
      <c r="B51" s="65"/>
      <c r="C51" s="73"/>
      <c r="D51" t="s">
        <v>10</v>
      </c>
      <c r="E51" s="18" t="s">
        <v>103</v>
      </c>
      <c r="F51" t="s">
        <v>12</v>
      </c>
      <c r="G51" s="18"/>
      <c r="J51" t="s">
        <v>10</v>
      </c>
      <c r="K51" s="18" t="s">
        <v>117</v>
      </c>
      <c r="L51" t="s">
        <v>12</v>
      </c>
      <c r="M51" s="18"/>
      <c r="N51" s="18"/>
      <c r="O51" s="81"/>
      <c r="Q51" s="73"/>
      <c r="R51" t="s">
        <v>10</v>
      </c>
      <c r="T51" s="18" t="s">
        <v>126</v>
      </c>
      <c r="U51" s="18" t="s">
        <v>12</v>
      </c>
      <c r="X51" t="s">
        <v>10</v>
      </c>
      <c r="Y51" s="157" t="s">
        <v>117</v>
      </c>
      <c r="Z51" s="157"/>
      <c r="AA51" t="s">
        <v>12</v>
      </c>
      <c r="AB51" s="18"/>
      <c r="AC51" s="72"/>
      <c r="AE51" s="73"/>
      <c r="AF51" t="s">
        <v>10</v>
      </c>
      <c r="AI51" s="18" t="s">
        <v>103</v>
      </c>
      <c r="AJ51" t="s">
        <v>12</v>
      </c>
      <c r="AM51" t="s">
        <v>10</v>
      </c>
      <c r="AP51" s="18" t="s">
        <v>117</v>
      </c>
      <c r="AQ51" t="s">
        <v>12</v>
      </c>
      <c r="AS51" s="72"/>
      <c r="AT51" s="61"/>
    </row>
    <row r="52" spans="1:46" ht="18" customHeight="1">
      <c r="A52" s="61"/>
      <c r="B52" s="65"/>
      <c r="C52" s="73"/>
      <c r="D52" t="s">
        <v>16</v>
      </c>
      <c r="E52" s="113">
        <f>'リレー+端子台+SW (記入シート)'!$C$13</f>
        <v>0</v>
      </c>
      <c r="F52" s="18" t="s">
        <v>105</v>
      </c>
      <c r="G52" t="s">
        <v>106</v>
      </c>
      <c r="I52" s="18"/>
      <c r="J52" t="s">
        <v>16</v>
      </c>
      <c r="K52" s="113">
        <f>'リレー+端子台+SW (記入シート)'!C13*'リレー+端子台+SW (記入シート)'!C58</f>
        <v>0</v>
      </c>
      <c r="L52" s="18" t="s">
        <v>118</v>
      </c>
      <c r="M52" t="s">
        <v>74</v>
      </c>
      <c r="O52" s="72"/>
      <c r="Q52" s="73"/>
      <c r="R52" t="s">
        <v>28</v>
      </c>
      <c r="T52" s="113">
        <f>'リレー+端子台+SW (記入シート)'!$C$19</f>
        <v>0</v>
      </c>
      <c r="U52" s="18" t="s">
        <v>107</v>
      </c>
      <c r="V52" t="s">
        <v>108</v>
      </c>
      <c r="X52" t="s">
        <v>29</v>
      </c>
      <c r="Z52" s="113">
        <f>'リレー+端子台+SW (記入シート)'!C23*'リレー+端子台+SW (記入シート)'!$C$64</f>
        <v>0</v>
      </c>
      <c r="AA52" s="18" t="s">
        <v>118</v>
      </c>
      <c r="AB52" t="s">
        <v>74</v>
      </c>
      <c r="AC52" s="72"/>
      <c r="AE52" s="73"/>
      <c r="AF52" t="s">
        <v>37</v>
      </c>
      <c r="AI52" s="113">
        <f>'リレー+端子台+SW (記入シート)'!$C$29</f>
        <v>0</v>
      </c>
      <c r="AJ52" s="18" t="s">
        <v>107</v>
      </c>
      <c r="AK52" t="s">
        <v>109</v>
      </c>
      <c r="AM52" t="s">
        <v>37</v>
      </c>
      <c r="AP52" s="113">
        <f>'リレー+端子台+SW (記入シート)'!C29*'リレー+端子台+SW (記入シート)'!C68</f>
        <v>0</v>
      </c>
      <c r="AQ52" s="18" t="s">
        <v>118</v>
      </c>
      <c r="AR52" t="s">
        <v>74</v>
      </c>
      <c r="AS52" s="72"/>
      <c r="AT52" s="61"/>
    </row>
    <row r="53" spans="1:46" ht="18" customHeight="1">
      <c r="A53" s="61"/>
      <c r="B53" s="65"/>
      <c r="C53" s="73"/>
      <c r="D53" t="s">
        <v>18</v>
      </c>
      <c r="E53" s="113">
        <f>'リレー+端子台+SW (記入シート)'!$C$14</f>
        <v>0</v>
      </c>
      <c r="F53" s="18" t="s">
        <v>105</v>
      </c>
      <c r="G53" t="s">
        <v>106</v>
      </c>
      <c r="I53" s="18"/>
      <c r="J53" t="s">
        <v>18</v>
      </c>
      <c r="K53" s="113">
        <f>'リレー+端子台+SW (記入シート)'!C14*'リレー+端子台+SW (記入シート)'!C59</f>
        <v>0</v>
      </c>
      <c r="L53" s="18" t="s">
        <v>118</v>
      </c>
      <c r="M53" t="s">
        <v>74</v>
      </c>
      <c r="O53" s="72"/>
      <c r="Q53" s="73"/>
      <c r="R53" t="s">
        <v>30</v>
      </c>
      <c r="T53" s="113">
        <f>'リレー+端子台+SW (記入シート)'!$C$20</f>
        <v>0</v>
      </c>
      <c r="U53" s="18" t="s">
        <v>107</v>
      </c>
      <c r="V53" t="s">
        <v>108</v>
      </c>
      <c r="X53" t="s">
        <v>31</v>
      </c>
      <c r="Z53" s="113">
        <f>'リレー+端子台+SW (記入シート)'!C24*'リレー+端子台+SW (記入シート)'!$C$64</f>
        <v>0</v>
      </c>
      <c r="AA53" s="18" t="s">
        <v>118</v>
      </c>
      <c r="AB53" t="s">
        <v>74</v>
      </c>
      <c r="AC53" s="72"/>
      <c r="AE53" s="73"/>
      <c r="AF53" s="136" t="s">
        <v>38</v>
      </c>
      <c r="AG53" s="136"/>
      <c r="AH53" s="136"/>
      <c r="AI53" s="113">
        <f>'リレー+端子台+SW (記入シート)'!$C$30</f>
        <v>0</v>
      </c>
      <c r="AJ53" s="18" t="s">
        <v>107</v>
      </c>
      <c r="AK53" t="s">
        <v>109</v>
      </c>
      <c r="AM53" s="136" t="s">
        <v>38</v>
      </c>
      <c r="AN53" s="136"/>
      <c r="AO53" s="136"/>
      <c r="AP53" s="113">
        <f>'リレー+端子台+SW (記入シート)'!C30*'リレー+端子台+SW (記入シート)'!C69</f>
        <v>0</v>
      </c>
      <c r="AQ53" s="18" t="s">
        <v>118</v>
      </c>
      <c r="AR53" t="s">
        <v>74</v>
      </c>
      <c r="AS53" s="72"/>
      <c r="AT53" s="61"/>
    </row>
    <row r="54" spans="1:46" ht="18" customHeight="1">
      <c r="A54" s="61"/>
      <c r="B54" s="65"/>
      <c r="C54" s="73"/>
      <c r="O54" s="72"/>
      <c r="Q54" s="73"/>
      <c r="R54" s="136" t="s">
        <v>76</v>
      </c>
      <c r="S54" s="136"/>
      <c r="T54" s="113">
        <f>'リレー+端子台+SW (記入シート)'!C8</f>
        <v>0</v>
      </c>
      <c r="U54" s="18" t="s">
        <v>110</v>
      </c>
      <c r="V54" t="s">
        <v>109</v>
      </c>
      <c r="X54" s="136"/>
      <c r="Y54" s="136"/>
      <c r="Z54" s="82"/>
      <c r="AA54" s="18"/>
      <c r="AC54" s="72"/>
      <c r="AE54" s="73"/>
      <c r="AF54" s="136" t="s">
        <v>39</v>
      </c>
      <c r="AG54" s="136"/>
      <c r="AH54" s="136"/>
      <c r="AI54" s="113">
        <f>'リレー+端子台+SW (記入シート)'!$C$31</f>
        <v>0</v>
      </c>
      <c r="AJ54" s="18" t="s">
        <v>107</v>
      </c>
      <c r="AK54" t="s">
        <v>109</v>
      </c>
      <c r="AM54" s="136" t="s">
        <v>127</v>
      </c>
      <c r="AN54" s="136"/>
      <c r="AO54" s="136"/>
      <c r="AP54" s="113">
        <f>'リレー+端子台+SW (記入シート)'!C31*'リレー+端子台+SW (記入シート)'!C70</f>
        <v>0</v>
      </c>
      <c r="AQ54" s="18" t="s">
        <v>118</v>
      </c>
      <c r="AR54" t="s">
        <v>74</v>
      </c>
      <c r="AS54" s="72"/>
      <c r="AT54" s="61"/>
    </row>
    <row r="55" spans="1:46" ht="18" customHeight="1">
      <c r="A55" s="61"/>
      <c r="B55" s="65"/>
      <c r="C55" s="73"/>
      <c r="O55" s="72"/>
      <c r="Q55" s="73"/>
      <c r="R55" s="107"/>
      <c r="S55" s="107"/>
      <c r="T55" s="82"/>
      <c r="U55" s="18"/>
      <c r="X55" s="107"/>
      <c r="Y55" s="107"/>
      <c r="Z55" s="82"/>
      <c r="AA55" s="18"/>
      <c r="AC55" s="72"/>
      <c r="AE55" s="73"/>
      <c r="AF55" s="136" t="s">
        <v>40</v>
      </c>
      <c r="AG55" s="136"/>
      <c r="AH55" s="136"/>
      <c r="AI55" s="113">
        <f>'リレー+端子台+SW (記入シート)'!$C$32</f>
        <v>0</v>
      </c>
      <c r="AJ55" s="18" t="s">
        <v>107</v>
      </c>
      <c r="AK55" t="s">
        <v>109</v>
      </c>
      <c r="AM55" s="136" t="s">
        <v>40</v>
      </c>
      <c r="AN55" s="136"/>
      <c r="AO55" s="136"/>
      <c r="AP55" s="113">
        <f>'リレー+端子台+SW (記入シート)'!C32*'リレー+端子台+SW (記入シート)'!C71</f>
        <v>0</v>
      </c>
      <c r="AQ55" s="18" t="s">
        <v>118</v>
      </c>
      <c r="AR55" t="s">
        <v>74</v>
      </c>
      <c r="AS55" s="72"/>
      <c r="AT55" s="61"/>
    </row>
    <row r="56" spans="1:46" ht="18" customHeight="1">
      <c r="A56" s="61"/>
      <c r="B56" s="65"/>
      <c r="C56" s="73"/>
      <c r="O56" s="72"/>
      <c r="Q56" s="73"/>
      <c r="R56" s="107"/>
      <c r="S56" s="107"/>
      <c r="T56" s="82"/>
      <c r="U56" s="18"/>
      <c r="X56" s="107"/>
      <c r="Y56" s="107"/>
      <c r="Z56" s="82"/>
      <c r="AA56" s="18"/>
      <c r="AC56" s="72"/>
      <c r="AE56" s="73"/>
      <c r="AF56" t="s">
        <v>115</v>
      </c>
      <c r="AI56" s="113">
        <f>'リレー+端子台+SW (記入シート)'!$C$33</f>
        <v>0</v>
      </c>
      <c r="AJ56" s="18" t="s">
        <v>107</v>
      </c>
      <c r="AK56" t="s">
        <v>109</v>
      </c>
      <c r="AM56" s="136" t="s">
        <v>128</v>
      </c>
      <c r="AN56" s="136"/>
      <c r="AO56" s="136"/>
      <c r="AP56" s="113">
        <f>'リレー+端子台+SW (記入シート)'!C33*'リレー+端子台+SW (記入シート)'!C72</f>
        <v>0</v>
      </c>
      <c r="AQ56" s="18" t="s">
        <v>118</v>
      </c>
      <c r="AR56" t="s">
        <v>74</v>
      </c>
      <c r="AS56" s="72"/>
      <c r="AT56" s="61"/>
    </row>
    <row r="57" spans="1:46" ht="10.5" customHeight="1">
      <c r="B57" s="65"/>
      <c r="C57" s="88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90"/>
      <c r="Q57" s="88"/>
      <c r="R57" s="108"/>
      <c r="S57" s="108"/>
      <c r="T57" s="109"/>
      <c r="U57" s="91"/>
      <c r="V57" s="89"/>
      <c r="W57" s="89"/>
      <c r="X57" s="108"/>
      <c r="Y57" s="108"/>
      <c r="Z57" s="109"/>
      <c r="AA57" s="91"/>
      <c r="AB57" s="89"/>
      <c r="AC57" s="90"/>
      <c r="AE57" s="88"/>
      <c r="AF57" s="89"/>
      <c r="AG57" s="89"/>
      <c r="AH57" s="89"/>
      <c r="AI57" s="109"/>
      <c r="AJ57" s="91"/>
      <c r="AK57" s="89"/>
      <c r="AL57" s="89"/>
      <c r="AM57" s="108"/>
      <c r="AN57" s="108"/>
      <c r="AO57" s="108"/>
      <c r="AP57" s="109"/>
      <c r="AQ57" s="91"/>
      <c r="AR57" s="89"/>
      <c r="AS57" s="90"/>
      <c r="AT57" s="61"/>
    </row>
    <row r="58" spans="1:46">
      <c r="B58" s="65"/>
      <c r="AT58" s="61"/>
    </row>
    <row r="59" spans="1:46" ht="19.5" thickBot="1">
      <c r="B59" s="65"/>
      <c r="E59" s="67"/>
      <c r="I59" s="67" t="s">
        <v>129</v>
      </c>
      <c r="J59" s="67"/>
      <c r="R59" s="110"/>
      <c r="S59" s="110"/>
      <c r="T59" s="110"/>
      <c r="U59" s="110"/>
      <c r="V59" s="110"/>
      <c r="W59" s="110"/>
      <c r="X59" s="110"/>
      <c r="AF59" s="111" t="s">
        <v>130</v>
      </c>
      <c r="AG59" s="111"/>
      <c r="AH59" s="111"/>
      <c r="AI59" s="111"/>
      <c r="AJ59" s="111"/>
      <c r="AK59" s="111"/>
      <c r="AL59" s="111"/>
      <c r="AT59" s="61"/>
    </row>
    <row r="60" spans="1:46" ht="13.5" customHeight="1">
      <c r="B60" s="65"/>
      <c r="K60" s="137">
        <f>'リレー+端子台+SW (記入シート)'!$C$122</f>
        <v>0</v>
      </c>
      <c r="L60" s="138"/>
      <c r="M60" s="143" t="s">
        <v>74</v>
      </c>
      <c r="T60" s="112"/>
      <c r="U60" s="112"/>
      <c r="V60" s="112"/>
      <c r="W60" s="112"/>
      <c r="X60" s="112"/>
      <c r="Y60" s="68"/>
      <c r="AI60" s="144" t="e">
        <f>-'リレー+端子台+SW (記入シート)'!C135/60</f>
        <v>#DIV/0!</v>
      </c>
      <c r="AJ60" s="145"/>
      <c r="AK60" s="145"/>
      <c r="AL60" s="146"/>
      <c r="AM60" s="153" t="s">
        <v>57</v>
      </c>
      <c r="AT60" s="61"/>
    </row>
    <row r="61" spans="1:46" ht="13.5" customHeight="1">
      <c r="B61" s="65"/>
      <c r="K61" s="139"/>
      <c r="L61" s="140"/>
      <c r="M61" s="143"/>
      <c r="T61" s="112"/>
      <c r="U61" s="112"/>
      <c r="V61" s="112"/>
      <c r="W61" s="112"/>
      <c r="X61" s="112"/>
      <c r="Y61" s="68"/>
      <c r="AI61" s="147"/>
      <c r="AJ61" s="148"/>
      <c r="AK61" s="148"/>
      <c r="AL61" s="149"/>
      <c r="AM61" s="153"/>
      <c r="AT61" s="61"/>
    </row>
    <row r="62" spans="1:46" ht="14.25" customHeight="1" thickBot="1">
      <c r="B62" s="65"/>
      <c r="K62" s="141"/>
      <c r="L62" s="142"/>
      <c r="M62" s="143"/>
      <c r="T62" s="112"/>
      <c r="U62" s="112"/>
      <c r="V62" s="112"/>
      <c r="W62" s="112"/>
      <c r="X62" s="112"/>
      <c r="Y62" s="68"/>
      <c r="AI62" s="150"/>
      <c r="AJ62" s="151"/>
      <c r="AK62" s="151"/>
      <c r="AL62" s="152"/>
      <c r="AM62" s="153"/>
      <c r="AT62" s="61"/>
    </row>
    <row r="63" spans="1:46" ht="14.25" thickBot="1">
      <c r="B63" s="105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106"/>
    </row>
  </sheetData>
  <sheetProtection algorithmName="SHA-512" hashValue="MvmsNx7uppYnnmasijk0nCAMQGzk9kmFo+arBA/dmj+d+LrNlK85inWQKWS/ihHGTWR9Aoou2ZzBDxBIE/FX3w==" saltValue="E9zF238wjXFy5C5kl4GsJA==" spinCount="100000" sheet="1" objects="1" scenarios="1"/>
  <mergeCells count="51">
    <mergeCell ref="Y25:Z25"/>
    <mergeCell ref="AF27:AH27"/>
    <mergeCell ref="AM27:AO27"/>
    <mergeCell ref="R28:S28"/>
    <mergeCell ref="X28:Y28"/>
    <mergeCell ref="AF28:AH28"/>
    <mergeCell ref="AM28:AO28"/>
    <mergeCell ref="C3:Y4"/>
    <mergeCell ref="AO4:AR4"/>
    <mergeCell ref="AO5:AR5"/>
    <mergeCell ref="C9:O9"/>
    <mergeCell ref="Q9:AC9"/>
    <mergeCell ref="AE9:AS9"/>
    <mergeCell ref="Y14:Z14"/>
    <mergeCell ref="AF16:AH16"/>
    <mergeCell ref="AM16:AO16"/>
    <mergeCell ref="R17:S17"/>
    <mergeCell ref="X17:Y17"/>
    <mergeCell ref="AF17:AH17"/>
    <mergeCell ref="AM17:AO17"/>
    <mergeCell ref="AF18:AH18"/>
    <mergeCell ref="AM18:AO18"/>
    <mergeCell ref="AA33:AG33"/>
    <mergeCell ref="AA34:AE36"/>
    <mergeCell ref="AF34:AF36"/>
    <mergeCell ref="AG34:AG36"/>
    <mergeCell ref="AF29:AH29"/>
    <mergeCell ref="AM29:AO29"/>
    <mergeCell ref="R38:X38"/>
    <mergeCell ref="Y39:Y41"/>
    <mergeCell ref="AA39:AE41"/>
    <mergeCell ref="AF39:AF41"/>
    <mergeCell ref="AG39:AG41"/>
    <mergeCell ref="T39:X41"/>
    <mergeCell ref="C47:O47"/>
    <mergeCell ref="Q47:AC47"/>
    <mergeCell ref="AE47:AS47"/>
    <mergeCell ref="Y51:Z51"/>
    <mergeCell ref="AF53:AH53"/>
    <mergeCell ref="AM53:AO53"/>
    <mergeCell ref="R54:S54"/>
    <mergeCell ref="X54:Y54"/>
    <mergeCell ref="AF54:AH54"/>
    <mergeCell ref="AM54:AO54"/>
    <mergeCell ref="K60:L62"/>
    <mergeCell ref="M60:M62"/>
    <mergeCell ref="AF55:AH55"/>
    <mergeCell ref="AM55:AO55"/>
    <mergeCell ref="AM56:AO56"/>
    <mergeCell ref="AI60:AL62"/>
    <mergeCell ref="AM60:AM6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3540244765E2408C80DFE4B40D4A3B" ma:contentTypeVersion="14" ma:contentTypeDescription="新しいドキュメントを作成します。" ma:contentTypeScope="" ma:versionID="7a82fbb0c101ababecb7cf0004140395">
  <xsd:schema xmlns:xsd="http://www.w3.org/2001/XMLSchema" xmlns:xs="http://www.w3.org/2001/XMLSchema" xmlns:p="http://schemas.microsoft.com/office/2006/metadata/properties" xmlns:ns3="d359ca05-ce83-4fab-8487-3b3049538236" xmlns:ns4="ed426f65-c3f8-49a9-b9dc-0a634b38202e" targetNamespace="http://schemas.microsoft.com/office/2006/metadata/properties" ma:root="true" ma:fieldsID="f984882d932dbf1ab6f87215700d5a02" ns3:_="" ns4:_="">
    <xsd:import namespace="d359ca05-ce83-4fab-8487-3b3049538236"/>
    <xsd:import namespace="ed426f65-c3f8-49a9-b9dc-0a634b3820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9ca05-ce83-4fab-8487-3b3049538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6f65-c3f8-49a9-b9dc-0a634b382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71C10-D6AF-4BE5-AE5C-74E2E25C192A}"/>
</file>

<file path=customXml/itemProps2.xml><?xml version="1.0" encoding="utf-8"?>
<ds:datastoreItem xmlns:ds="http://schemas.openxmlformats.org/officeDocument/2006/customXml" ds:itemID="{19EEF811-DADA-44E4-922B-4F6CABED3E90}"/>
</file>

<file path=customXml/itemProps3.xml><?xml version="1.0" encoding="utf-8"?>
<ds:datastoreItem xmlns:ds="http://schemas.openxmlformats.org/officeDocument/2006/customXml" ds:itemID="{2EF82036-9C36-4E8C-8CC9-A83845CE6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1003888</dc:creator>
  <cp:keywords/>
  <dc:description/>
  <cp:lastModifiedBy/>
  <cp:revision/>
  <dcterms:created xsi:type="dcterms:W3CDTF">2019-09-19T06:59:02Z</dcterms:created>
  <dcterms:modified xsi:type="dcterms:W3CDTF">2025-03-28T04:31:58Z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0x010100023540244765E2408C80DFE4B40D4A3B</vt:lpwstr>
  </property>
</Properties>
</file>